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198. Расходные материалы для хоз.нужд_Порчхидзе\"/>
    </mc:Choice>
  </mc:AlternateContent>
  <xr:revisionPtr revIDLastSave="0" documentId="13_ncr:1_{6FC7524F-DF66-4A69-B223-8BD1D97C2D3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НМЦК" sheetId="1" r:id="rId1"/>
  </sheet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1" l="1"/>
  <c r="R11" i="1" s="1"/>
  <c r="Q18" i="1"/>
  <c r="R18" i="1" s="1"/>
  <c r="Q26" i="1"/>
  <c r="R26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7" i="1"/>
  <c r="R27" i="1" s="1"/>
  <c r="Q28" i="1"/>
  <c r="R28" i="1" s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N12" i="1"/>
  <c r="N13" i="1"/>
  <c r="N14" i="1"/>
  <c r="N15" i="1"/>
  <c r="N16" i="1"/>
  <c r="N17" i="1"/>
  <c r="N19" i="1"/>
  <c r="N20" i="1"/>
  <c r="N21" i="1"/>
  <c r="N22" i="1"/>
  <c r="N23" i="1"/>
  <c r="N24" i="1"/>
  <c r="N25" i="1"/>
  <c r="N27" i="1"/>
  <c r="N28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Q10" i="1"/>
  <c r="P15" i="1" l="1"/>
  <c r="P14" i="1"/>
  <c r="P12" i="1"/>
  <c r="P13" i="1"/>
  <c r="P27" i="1"/>
  <c r="P23" i="1"/>
  <c r="P22" i="1"/>
  <c r="P18" i="1"/>
  <c r="P25" i="1"/>
  <c r="P17" i="1"/>
  <c r="P28" i="1"/>
  <c r="P16" i="1"/>
  <c r="P21" i="1"/>
  <c r="P20" i="1"/>
  <c r="N11" i="1"/>
  <c r="P11" i="1"/>
  <c r="N26" i="1"/>
  <c r="N18" i="1"/>
  <c r="P24" i="1"/>
  <c r="P19" i="1"/>
  <c r="P26" i="1"/>
  <c r="R10" i="1"/>
  <c r="R29" i="1" s="1"/>
  <c r="O10" i="1"/>
  <c r="N10" i="1"/>
  <c r="L10" i="1"/>
  <c r="P10" i="1" l="1"/>
</calcChain>
</file>

<file path=xl/sharedStrings.xml><?xml version="1.0" encoding="utf-8"?>
<sst xmlns="http://schemas.openxmlformats.org/spreadsheetml/2006/main" count="106" uniqueCount="65">
  <si>
    <t>№ п/п</t>
  </si>
  <si>
    <t>Наименование товара</t>
  </si>
  <si>
    <t>КТРУ / ОКПД 2</t>
  </si>
  <si>
    <t>Ед. изм.</t>
  </si>
  <si>
    <t>Кол-во</t>
  </si>
  <si>
    <t>Цена без НДС (руб.)</t>
  </si>
  <si>
    <t>Сумма НДС (руб.)</t>
  </si>
  <si>
    <t>Источник ценовой информации (за цену единицы)</t>
  </si>
  <si>
    <t>% НДС</t>
  </si>
  <si>
    <t>Среднее квадратичное отклонение</t>
  </si>
  <si>
    <r>
      <t xml:space="preserve">Коэффициент вариации (%)
</t>
    </r>
    <r>
      <rPr>
        <i/>
        <sz val="10"/>
        <color theme="1"/>
        <rFont val="Times New Roman"/>
        <family val="1"/>
        <charset val="204"/>
      </rPr>
      <t>(не должен превышать 33 %)</t>
    </r>
  </si>
  <si>
    <t>Однородность совокупности значений выявленных цен без учета НДС</t>
  </si>
  <si>
    <t>Тип объекта закупки</t>
  </si>
  <si>
    <t>Товар</t>
  </si>
  <si>
    <t>НМЦК:</t>
  </si>
  <si>
    <t>ОБОСНОВАНИЕ ЦЕНЫ КОНТРАКТА</t>
  </si>
  <si>
    <t>При обосновании цены контракта Заказчик руководствовался «Методическими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утвержденными приказом Министерства экономического развития Российской Федерации от 2 октября 2013 г. № 567.</t>
  </si>
  <si>
    <t>Средняя (средневзвешенная) цена единицы без учета НДС
(руб.)</t>
  </si>
  <si>
    <t>Средняя (средневзвешенная) цена единицы с учетом НДС
(руб.)</t>
  </si>
  <si>
    <t>Минимальная цена за единицу с учетом НДС
(руб.)</t>
  </si>
  <si>
    <t>Сумма по минимальной цене за единицу с учетом НДС
(руб.)</t>
  </si>
  <si>
    <t>Шайба плоская DIN 125 М8</t>
  </si>
  <si>
    <t>Гипсокартон влагостойкий 12,5 мм Knauf 2500х1200 мм 3м²</t>
  </si>
  <si>
    <t>Штукатурка гипсовая Knauf Ротбанд, мешок 30 кг</t>
  </si>
  <si>
    <t>Профиль направляющий (ПН-2) Knauf 0,6 мм 50х40х3000 мм</t>
  </si>
  <si>
    <t>Профиль стоечный (ПС-2) Knauf 0,6 мм 50х50х3000 мм</t>
  </si>
  <si>
    <t>Грунтовка глубокого проникновения Церезит СТ17, канистра 10 л</t>
  </si>
  <si>
    <t>Набор малярный для фасадных работ Matrix валик 250 мм и кювета</t>
  </si>
  <si>
    <t>Серпянка Unibob 50 мм х 20 м, 65 гр/м²</t>
  </si>
  <si>
    <t>Шпилька усиленная DIN 976 8х2000 мм, класс прочности 6,8 оцинкованная</t>
  </si>
  <si>
    <t>Валик сменный для водных красок 250 мм Dexter ворс 10 мм полиэстер под бюгель, 8 мм 3 шт/уп</t>
  </si>
  <si>
    <t>Стеклохолст для стен Rocks 40г/м² 1х50 м</t>
  </si>
  <si>
    <t>Траверс монтажный 20х30х2000 мм, оцинкованная сталь</t>
  </si>
  <si>
    <t>Клей для стеклохолста Боларс FiberFix, ведро 10 кг</t>
  </si>
  <si>
    <t>Шпаклевка полимерная финишная Vetonit LR+, мешок 20 кг</t>
  </si>
  <si>
    <t>Саморезы по металлу и гипсокартону потайные острые фосфатированные 3,5х45</t>
  </si>
  <si>
    <t>Саморезы по металлу и гипсокартону Knauf потайные острые фосфатированные 3,5х35, 1000 шт/уп</t>
  </si>
  <si>
    <t>Гайка шестигранная М8 DIN 934 нержавеющая сталь А2</t>
  </si>
  <si>
    <t>Забивной анкер-цанга М8х30 мм</t>
  </si>
  <si>
    <t>25.94.12.110</t>
  </si>
  <si>
    <t>23.62.10.000</t>
  </si>
  <si>
    <t>23.64.10.110</t>
  </si>
  <si>
    <t>24.43.23.120</t>
  </si>
  <si>
    <t>20.30.11.130</t>
  </si>
  <si>
    <t>32.91.19.120</t>
  </si>
  <si>
    <t>20.30.11.120</t>
  </si>
  <si>
    <t>25.94.11.140</t>
  </si>
  <si>
    <t>32.91.19.190</t>
  </si>
  <si>
    <t>13.20.46</t>
  </si>
  <si>
    <t>25.94.12.190</t>
  </si>
  <si>
    <t>20.52.10.190</t>
  </si>
  <si>
    <t>20.30.22.120</t>
  </si>
  <si>
    <t>25.94.11.120</t>
  </si>
  <si>
    <t>25.94.11.130</t>
  </si>
  <si>
    <t>25.94.11.190</t>
  </si>
  <si>
    <t>Шт</t>
  </si>
  <si>
    <t>Упак</t>
  </si>
  <si>
    <t>Кг</t>
  </si>
  <si>
    <t>Коммерческое предложение
№ 574
от 04.08.2026</t>
  </si>
  <si>
    <t>Коммерческое предложение
№ 8770
от 04.08.2026</t>
  </si>
  <si>
    <t>Коммерческое предложение
№ 2608-1627-8705
от 04.08.2026</t>
  </si>
  <si>
    <t>Дата подготовки обоснования НМЦК: 04.08.2026</t>
  </si>
  <si>
    <t xml:space="preserve">Специалист  по закупкам: _______________ </t>
  </si>
  <si>
    <t>22.21.41</t>
  </si>
  <si>
    <t>на поставку расходных материалов для хозяйственных нужд ФГБУ «НИИ пульмонологии» ФМБА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</si>
</sst>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1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2" borderId="0" xfId="0" applyFont="1" applyFill="1"/>
    <xf numFmtId="4" fontId="3" fillId="2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tabSelected="1" topLeftCell="A19" zoomScaleNormal="100" workbookViewId="0">
      <selection activeCell="D25" sqref="D25"/>
    </sheetView>
  </sheetViews>
  <sheetFormatPr defaultRowHeight="15" x14ac:dyDescent="0.25"/>
  <cols>
    <col min="1" max="1" width="4.5703125" customWidth="1"/>
    <col min="2" max="2" width="31.7109375" customWidth="1"/>
    <col min="3" max="3" width="13.7109375" customWidth="1"/>
    <col min="6" max="9" width="13.7109375" customWidth="1"/>
    <col min="10" max="10" width="13.7109375" style="13" customWidth="1"/>
    <col min="11" max="11" width="13.7109375" customWidth="1"/>
    <col min="12" max="12" width="18.28515625" customWidth="1"/>
    <col min="14" max="14" width="18.28515625" customWidth="1"/>
    <col min="15" max="15" width="13.7109375" customWidth="1"/>
    <col min="16" max="16" width="18.28515625" customWidth="1"/>
    <col min="17" max="18" width="13.7109375" customWidth="1"/>
  </cols>
  <sheetData>
    <row r="1" spans="1:19" x14ac:dyDescent="0.25">
      <c r="A1" s="4"/>
      <c r="B1" s="4"/>
      <c r="C1" s="4"/>
      <c r="D1" s="4"/>
      <c r="E1" s="4"/>
      <c r="F1" s="4"/>
      <c r="G1" s="4"/>
      <c r="H1" s="4"/>
      <c r="I1" s="4"/>
      <c r="J1" s="11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x14ac:dyDescent="0.25">
      <c r="A3" s="16" t="s">
        <v>64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</row>
    <row r="4" spans="1:19" x14ac:dyDescent="0.25">
      <c r="A4" s="4"/>
      <c r="B4" s="4"/>
      <c r="C4" s="4"/>
      <c r="D4" s="4"/>
      <c r="E4" s="4"/>
      <c r="F4" s="4"/>
      <c r="G4" s="4"/>
      <c r="H4" s="4"/>
      <c r="I4" s="4"/>
      <c r="J4" s="11"/>
      <c r="K4" s="4"/>
      <c r="L4" s="4"/>
      <c r="M4" s="4"/>
      <c r="N4" s="4"/>
      <c r="O4" s="4"/>
      <c r="P4" s="4"/>
      <c r="Q4" s="4"/>
      <c r="R4" s="4"/>
      <c r="S4" s="4"/>
    </row>
    <row r="5" spans="1:19" ht="30" customHeight="1" x14ac:dyDescent="0.25">
      <c r="A5" s="32" t="s">
        <v>16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4"/>
      <c r="S5" s="19" t="s">
        <v>12</v>
      </c>
    </row>
    <row r="6" spans="1:19" ht="30" customHeight="1" x14ac:dyDescent="0.25">
      <c r="A6" s="19" t="s">
        <v>0</v>
      </c>
      <c r="B6" s="19" t="s">
        <v>1</v>
      </c>
      <c r="C6" s="19" t="s">
        <v>2</v>
      </c>
      <c r="D6" s="19" t="s">
        <v>3</v>
      </c>
      <c r="E6" s="19" t="s">
        <v>4</v>
      </c>
      <c r="F6" s="26" t="s">
        <v>7</v>
      </c>
      <c r="G6" s="27"/>
      <c r="H6" s="27"/>
      <c r="I6" s="27"/>
      <c r="J6" s="27"/>
      <c r="K6" s="28"/>
      <c r="L6" s="19" t="s">
        <v>17</v>
      </c>
      <c r="M6" s="19" t="s">
        <v>8</v>
      </c>
      <c r="N6" s="19" t="s">
        <v>18</v>
      </c>
      <c r="O6" s="22" t="s">
        <v>11</v>
      </c>
      <c r="P6" s="23"/>
      <c r="Q6" s="19" t="s">
        <v>19</v>
      </c>
      <c r="R6" s="19" t="s">
        <v>20</v>
      </c>
      <c r="S6" s="20"/>
    </row>
    <row r="7" spans="1:19" ht="45" customHeight="1" x14ac:dyDescent="0.25">
      <c r="A7" s="20"/>
      <c r="B7" s="20"/>
      <c r="C7" s="20"/>
      <c r="D7" s="20"/>
      <c r="E7" s="20"/>
      <c r="F7" s="24" t="s">
        <v>58</v>
      </c>
      <c r="G7" s="25"/>
      <c r="H7" s="24" t="s">
        <v>59</v>
      </c>
      <c r="I7" s="25"/>
      <c r="J7" s="24" t="s">
        <v>60</v>
      </c>
      <c r="K7" s="25"/>
      <c r="L7" s="20"/>
      <c r="M7" s="20"/>
      <c r="N7" s="20"/>
      <c r="O7" s="19" t="s">
        <v>9</v>
      </c>
      <c r="P7" s="19" t="s">
        <v>10</v>
      </c>
      <c r="Q7" s="20"/>
      <c r="R7" s="20"/>
      <c r="S7" s="20"/>
    </row>
    <row r="8" spans="1:19" ht="30" customHeight="1" x14ac:dyDescent="0.25">
      <c r="A8" s="21"/>
      <c r="B8" s="21"/>
      <c r="C8" s="21"/>
      <c r="D8" s="21"/>
      <c r="E8" s="21"/>
      <c r="F8" s="5" t="s">
        <v>5</v>
      </c>
      <c r="G8" s="5" t="s">
        <v>6</v>
      </c>
      <c r="H8" s="5" t="s">
        <v>5</v>
      </c>
      <c r="I8" s="5" t="s">
        <v>6</v>
      </c>
      <c r="J8" s="5" t="s">
        <v>5</v>
      </c>
      <c r="K8" s="5" t="s">
        <v>6</v>
      </c>
      <c r="L8" s="21"/>
      <c r="M8" s="21"/>
      <c r="N8" s="21"/>
      <c r="O8" s="21"/>
      <c r="P8" s="21"/>
      <c r="Q8" s="21"/>
      <c r="R8" s="21"/>
      <c r="S8" s="21"/>
    </row>
    <row r="9" spans="1:19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6">
        <v>6</v>
      </c>
      <c r="G9" s="6">
        <v>7</v>
      </c>
      <c r="H9" s="6">
        <v>8</v>
      </c>
      <c r="I9" s="6">
        <v>9</v>
      </c>
      <c r="J9" s="6">
        <v>10</v>
      </c>
      <c r="K9" s="6">
        <v>11</v>
      </c>
      <c r="L9" s="2">
        <v>12</v>
      </c>
      <c r="M9" s="2">
        <v>13</v>
      </c>
      <c r="N9" s="2">
        <v>14</v>
      </c>
      <c r="O9" s="2">
        <v>15</v>
      </c>
      <c r="P9" s="2">
        <v>16</v>
      </c>
      <c r="Q9" s="2">
        <v>17</v>
      </c>
      <c r="R9" s="2">
        <v>18</v>
      </c>
      <c r="S9" s="2">
        <v>19</v>
      </c>
    </row>
    <row r="10" spans="1:19" ht="32.25" customHeight="1" x14ac:dyDescent="0.25">
      <c r="A10" s="1">
        <v>1</v>
      </c>
      <c r="B10" s="8" t="s">
        <v>21</v>
      </c>
      <c r="C10" s="9" t="s">
        <v>39</v>
      </c>
      <c r="D10" s="10" t="s">
        <v>55</v>
      </c>
      <c r="E10" s="10">
        <v>120</v>
      </c>
      <c r="F10" s="7">
        <v>2.14</v>
      </c>
      <c r="G10" s="7">
        <v>0</v>
      </c>
      <c r="H10" s="7">
        <v>2.0299999999999998</v>
      </c>
      <c r="I10" s="7">
        <v>0</v>
      </c>
      <c r="J10" s="12">
        <v>1.57</v>
      </c>
      <c r="K10" s="7">
        <v>0</v>
      </c>
      <c r="L10" s="3">
        <f>AVERAGE(F10,H10,J10)</f>
        <v>1.91</v>
      </c>
      <c r="M10" s="7">
        <v>22</v>
      </c>
      <c r="N10" s="3">
        <f>AVERAGE(F10,H10,J10)+AVERAGE(G10,I10,K10)</f>
        <v>1.91</v>
      </c>
      <c r="O10" s="3">
        <f>STDEV(F10,H10,J10)</f>
        <v>0.3</v>
      </c>
      <c r="P10" s="3">
        <f>O10/L10*100</f>
        <v>15.71</v>
      </c>
      <c r="Q10" s="3">
        <f>MIN(F10+G10,H10+I10,J10+K10)</f>
        <v>1.57</v>
      </c>
      <c r="R10" s="3">
        <f>Q10*E10</f>
        <v>188.4</v>
      </c>
      <c r="S10" s="10" t="s">
        <v>13</v>
      </c>
    </row>
    <row r="11" spans="1:19" ht="32.25" customHeight="1" x14ac:dyDescent="0.25">
      <c r="A11" s="1">
        <v>2</v>
      </c>
      <c r="B11" s="8" t="s">
        <v>22</v>
      </c>
      <c r="C11" s="9" t="s">
        <v>40</v>
      </c>
      <c r="D11" s="10" t="s">
        <v>55</v>
      </c>
      <c r="E11" s="10">
        <v>48</v>
      </c>
      <c r="F11" s="7">
        <v>746.31</v>
      </c>
      <c r="G11" s="7">
        <v>0</v>
      </c>
      <c r="H11" s="7">
        <v>707.4</v>
      </c>
      <c r="I11" s="7">
        <v>0</v>
      </c>
      <c r="J11" s="12">
        <v>690</v>
      </c>
      <c r="K11" s="7">
        <v>0</v>
      </c>
      <c r="L11" s="3">
        <f>AVERAGE(F11,H11,J11)</f>
        <v>714.57</v>
      </c>
      <c r="M11" s="7">
        <v>22</v>
      </c>
      <c r="N11" s="3">
        <f>AVERAGE(F11,H11,J11)+AVERAGE(G11,I11,K11)</f>
        <v>714.57</v>
      </c>
      <c r="O11" s="3">
        <f>STDEV(F11,H11,J11)</f>
        <v>28.83</v>
      </c>
      <c r="P11" s="3">
        <f t="shared" ref="P11:P28" si="0">O11/L11*100</f>
        <v>4.03</v>
      </c>
      <c r="Q11" s="3">
        <f>MIN(F11+G11,H11+I11,J11+K11)</f>
        <v>690</v>
      </c>
      <c r="R11" s="3">
        <f>Q11*E11</f>
        <v>33120</v>
      </c>
      <c r="S11" s="10" t="s">
        <v>13</v>
      </c>
    </row>
    <row r="12" spans="1:19" ht="32.25" customHeight="1" x14ac:dyDescent="0.25">
      <c r="A12" s="1">
        <v>3</v>
      </c>
      <c r="B12" s="8" t="s">
        <v>23</v>
      </c>
      <c r="C12" s="9" t="s">
        <v>41</v>
      </c>
      <c r="D12" s="10" t="s">
        <v>55</v>
      </c>
      <c r="E12" s="10">
        <v>15</v>
      </c>
      <c r="F12" s="7">
        <v>793.36</v>
      </c>
      <c r="G12" s="7">
        <v>0</v>
      </c>
      <c r="H12" s="7">
        <v>752</v>
      </c>
      <c r="I12" s="7">
        <v>0</v>
      </c>
      <c r="J12" s="12">
        <v>592</v>
      </c>
      <c r="K12" s="7">
        <v>0</v>
      </c>
      <c r="L12" s="3">
        <f>AVERAGE(F12,H12,J12)</f>
        <v>712.45</v>
      </c>
      <c r="M12" s="7">
        <v>22</v>
      </c>
      <c r="N12" s="3">
        <f>AVERAGE(F12,H12,J12)+AVERAGE(G12,I12,K12)</f>
        <v>712.45</v>
      </c>
      <c r="O12" s="3">
        <f>STDEV(F12,H12,J12)</f>
        <v>106.35</v>
      </c>
      <c r="P12" s="3">
        <f t="shared" si="0"/>
        <v>14.93</v>
      </c>
      <c r="Q12" s="3">
        <f>MIN(F12+G12,H12+I12,J12+K12)</f>
        <v>592</v>
      </c>
      <c r="R12" s="3">
        <f>Q12*E12</f>
        <v>8880</v>
      </c>
      <c r="S12" s="10" t="s">
        <v>13</v>
      </c>
    </row>
    <row r="13" spans="1:19" ht="32.25" customHeight="1" x14ac:dyDescent="0.25">
      <c r="A13" s="1">
        <v>4</v>
      </c>
      <c r="B13" s="8" t="s">
        <v>24</v>
      </c>
      <c r="C13" s="9" t="s">
        <v>42</v>
      </c>
      <c r="D13" s="10" t="s">
        <v>55</v>
      </c>
      <c r="E13" s="10">
        <v>10</v>
      </c>
      <c r="F13" s="7">
        <v>489.52</v>
      </c>
      <c r="G13" s="7">
        <v>0</v>
      </c>
      <c r="H13" s="7">
        <v>464</v>
      </c>
      <c r="I13" s="7">
        <v>0</v>
      </c>
      <c r="J13" s="12">
        <v>365</v>
      </c>
      <c r="K13" s="7">
        <v>0</v>
      </c>
      <c r="L13" s="3">
        <f>AVERAGE(F13,H13,J13)</f>
        <v>439.51</v>
      </c>
      <c r="M13" s="7">
        <v>22</v>
      </c>
      <c r="N13" s="3">
        <f>AVERAGE(F13,H13,J13)+AVERAGE(G13,I13,K13)</f>
        <v>439.51</v>
      </c>
      <c r="O13" s="3">
        <f>STDEV(F13,H13,J13)</f>
        <v>65.77</v>
      </c>
      <c r="P13" s="3">
        <f t="shared" si="0"/>
        <v>14.96</v>
      </c>
      <c r="Q13" s="3">
        <f>MIN(F13+G13,H13+I13,J13+K13)</f>
        <v>365</v>
      </c>
      <c r="R13" s="3">
        <f>Q13*E13</f>
        <v>3650</v>
      </c>
      <c r="S13" s="10" t="s">
        <v>13</v>
      </c>
    </row>
    <row r="14" spans="1:19" ht="32.25" customHeight="1" x14ac:dyDescent="0.25">
      <c r="A14" s="1">
        <v>5</v>
      </c>
      <c r="B14" s="8" t="s">
        <v>25</v>
      </c>
      <c r="C14" s="9" t="s">
        <v>42</v>
      </c>
      <c r="D14" s="10" t="s">
        <v>55</v>
      </c>
      <c r="E14" s="10">
        <v>70</v>
      </c>
      <c r="F14" s="7">
        <v>519.05999999999995</v>
      </c>
      <c r="G14" s="7">
        <v>0</v>
      </c>
      <c r="H14" s="7">
        <v>492</v>
      </c>
      <c r="I14" s="7">
        <v>0</v>
      </c>
      <c r="J14" s="12">
        <v>387</v>
      </c>
      <c r="K14" s="7">
        <v>0</v>
      </c>
      <c r="L14" s="3">
        <f>AVERAGE(F14,H14,J14)</f>
        <v>466.02</v>
      </c>
      <c r="M14" s="7">
        <v>22</v>
      </c>
      <c r="N14" s="3">
        <f>AVERAGE(F14,H14,J14)+AVERAGE(G14,I14,K14)</f>
        <v>466.02</v>
      </c>
      <c r="O14" s="3">
        <f>STDEV(F14,H14,J14)</f>
        <v>69.760000000000005</v>
      </c>
      <c r="P14" s="3">
        <f t="shared" si="0"/>
        <v>14.97</v>
      </c>
      <c r="Q14" s="3">
        <f>MIN(F14+G14,H14+I14,J14+K14)</f>
        <v>387</v>
      </c>
      <c r="R14" s="3">
        <f>Q14*E14</f>
        <v>27090</v>
      </c>
      <c r="S14" s="10" t="s">
        <v>13</v>
      </c>
    </row>
    <row r="15" spans="1:19" ht="32.25" customHeight="1" x14ac:dyDescent="0.25">
      <c r="A15" s="1">
        <v>6</v>
      </c>
      <c r="B15" s="8" t="s">
        <v>26</v>
      </c>
      <c r="C15" s="9" t="s">
        <v>43</v>
      </c>
      <c r="D15" s="10" t="s">
        <v>55</v>
      </c>
      <c r="E15" s="10">
        <v>3</v>
      </c>
      <c r="F15" s="7">
        <v>1830.43</v>
      </c>
      <c r="G15" s="7">
        <v>0</v>
      </c>
      <c r="H15" s="7">
        <v>1735</v>
      </c>
      <c r="I15" s="7">
        <v>0</v>
      </c>
      <c r="J15" s="12">
        <v>1666</v>
      </c>
      <c r="K15" s="7">
        <v>0</v>
      </c>
      <c r="L15" s="3">
        <f>AVERAGE(F15,H15,J15)</f>
        <v>1743.81</v>
      </c>
      <c r="M15" s="7">
        <v>22</v>
      </c>
      <c r="N15" s="3">
        <f>AVERAGE(F15,H15,J15)+AVERAGE(G15,I15,K15)</f>
        <v>1743.81</v>
      </c>
      <c r="O15" s="3">
        <f>STDEV(F15,H15,J15)</f>
        <v>82.57</v>
      </c>
      <c r="P15" s="3">
        <f t="shared" si="0"/>
        <v>4.74</v>
      </c>
      <c r="Q15" s="3">
        <f>MIN(F15+G15,H15+I15,J15+K15)</f>
        <v>1666</v>
      </c>
      <c r="R15" s="3">
        <f>Q15*E15</f>
        <v>4998</v>
      </c>
      <c r="S15" s="10" t="s">
        <v>13</v>
      </c>
    </row>
    <row r="16" spans="1:19" ht="32.25" customHeight="1" x14ac:dyDescent="0.25">
      <c r="A16" s="1">
        <v>7</v>
      </c>
      <c r="B16" s="8" t="s">
        <v>27</v>
      </c>
      <c r="C16" s="9" t="s">
        <v>44</v>
      </c>
      <c r="D16" s="10" t="s">
        <v>55</v>
      </c>
      <c r="E16" s="10">
        <v>2</v>
      </c>
      <c r="F16" s="7">
        <v>500.07</v>
      </c>
      <c r="G16" s="7">
        <v>0</v>
      </c>
      <c r="H16" s="7">
        <v>474</v>
      </c>
      <c r="I16" s="7">
        <v>0</v>
      </c>
      <c r="J16" s="12">
        <v>470</v>
      </c>
      <c r="K16" s="7">
        <v>0</v>
      </c>
      <c r="L16" s="3">
        <f>AVERAGE(F16,H16,J16)</f>
        <v>481.36</v>
      </c>
      <c r="M16" s="7">
        <v>22</v>
      </c>
      <c r="N16" s="3">
        <f>AVERAGE(F16,H16,J16)+AVERAGE(G16,I16,K16)</f>
        <v>481.36</v>
      </c>
      <c r="O16" s="3">
        <f>STDEV(F16,H16,J16)</f>
        <v>16.329999999999998</v>
      </c>
      <c r="P16" s="3">
        <f t="shared" si="0"/>
        <v>3.39</v>
      </c>
      <c r="Q16" s="3">
        <f>MIN(F16+G16,H16+I16,J16+K16)</f>
        <v>470</v>
      </c>
      <c r="R16" s="3">
        <f>Q16*E16</f>
        <v>940</v>
      </c>
      <c r="S16" s="10" t="s">
        <v>13</v>
      </c>
    </row>
    <row r="17" spans="1:19" ht="32.25" customHeight="1" x14ac:dyDescent="0.25">
      <c r="A17" s="1">
        <v>8</v>
      </c>
      <c r="B17" s="8" t="s">
        <v>23</v>
      </c>
      <c r="C17" s="9" t="s">
        <v>45</v>
      </c>
      <c r="D17" s="10" t="s">
        <v>55</v>
      </c>
      <c r="E17" s="10">
        <v>4</v>
      </c>
      <c r="F17" s="7">
        <v>990.65</v>
      </c>
      <c r="G17" s="7">
        <v>0</v>
      </c>
      <c r="H17" s="7">
        <v>939</v>
      </c>
      <c r="I17" s="7">
        <v>0</v>
      </c>
      <c r="J17" s="12">
        <v>740</v>
      </c>
      <c r="K17" s="7">
        <v>0</v>
      </c>
      <c r="L17" s="3">
        <f>AVERAGE(F17,H17,J17)</f>
        <v>889.88</v>
      </c>
      <c r="M17" s="7">
        <v>22</v>
      </c>
      <c r="N17" s="3">
        <f>AVERAGE(F17,H17,J17)+AVERAGE(G17,I17,K17)</f>
        <v>889.88</v>
      </c>
      <c r="O17" s="3">
        <f>STDEV(F17,H17,J17)</f>
        <v>132.35</v>
      </c>
      <c r="P17" s="3">
        <f t="shared" si="0"/>
        <v>14.87</v>
      </c>
      <c r="Q17" s="3">
        <f>MIN(F17+G17,H17+I17,J17+K17)</f>
        <v>740</v>
      </c>
      <c r="R17" s="3">
        <f>Q17*E17</f>
        <v>2960</v>
      </c>
      <c r="S17" s="10" t="s">
        <v>13</v>
      </c>
    </row>
    <row r="18" spans="1:19" ht="32.25" customHeight="1" x14ac:dyDescent="0.25">
      <c r="A18" s="1">
        <v>9</v>
      </c>
      <c r="B18" s="8" t="s">
        <v>28</v>
      </c>
      <c r="C18" s="9" t="s">
        <v>63</v>
      </c>
      <c r="D18" s="10" t="s">
        <v>55</v>
      </c>
      <c r="E18" s="10">
        <v>8</v>
      </c>
      <c r="F18" s="7">
        <v>214.17</v>
      </c>
      <c r="G18" s="7">
        <v>0</v>
      </c>
      <c r="H18" s="7">
        <v>203</v>
      </c>
      <c r="I18" s="7">
        <v>0</v>
      </c>
      <c r="J18" s="12">
        <v>160</v>
      </c>
      <c r="K18" s="7">
        <v>0</v>
      </c>
      <c r="L18" s="3">
        <f>AVERAGE(F18,H18,J18)</f>
        <v>192.39</v>
      </c>
      <c r="M18" s="7">
        <v>22</v>
      </c>
      <c r="N18" s="3">
        <f>AVERAGE(F18,H18,J18)+AVERAGE(G18,I18,K18)</f>
        <v>192.39</v>
      </c>
      <c r="O18" s="3">
        <f>STDEV(F18,H18,J18)</f>
        <v>28.6</v>
      </c>
      <c r="P18" s="3">
        <f t="shared" si="0"/>
        <v>14.87</v>
      </c>
      <c r="Q18" s="3">
        <f>MIN(F18+G18,H18+I18,J18+K18)</f>
        <v>160</v>
      </c>
      <c r="R18" s="3">
        <f>Q18*E18</f>
        <v>1280</v>
      </c>
      <c r="S18" s="10" t="s">
        <v>13</v>
      </c>
    </row>
    <row r="19" spans="1:19" ht="32.25" customHeight="1" x14ac:dyDescent="0.25">
      <c r="A19" s="1">
        <v>10</v>
      </c>
      <c r="B19" s="8" t="s">
        <v>29</v>
      </c>
      <c r="C19" s="9" t="s">
        <v>46</v>
      </c>
      <c r="D19" s="10" t="s">
        <v>55</v>
      </c>
      <c r="E19" s="10">
        <v>40</v>
      </c>
      <c r="F19" s="7">
        <v>221.55</v>
      </c>
      <c r="G19" s="7">
        <v>0</v>
      </c>
      <c r="H19" s="7">
        <v>210</v>
      </c>
      <c r="I19" s="7">
        <v>0</v>
      </c>
      <c r="J19" s="12">
        <v>184</v>
      </c>
      <c r="K19" s="7">
        <v>0</v>
      </c>
      <c r="L19" s="3">
        <f>AVERAGE(F19,H19,J19)</f>
        <v>205.18</v>
      </c>
      <c r="M19" s="7">
        <v>22</v>
      </c>
      <c r="N19" s="3">
        <f>AVERAGE(F19,H19,J19)+AVERAGE(G19,I19,K19)</f>
        <v>205.18</v>
      </c>
      <c r="O19" s="3">
        <f>STDEV(F19,H19,J19)</f>
        <v>19.23</v>
      </c>
      <c r="P19" s="3">
        <f t="shared" si="0"/>
        <v>9.3699999999999992</v>
      </c>
      <c r="Q19" s="3">
        <f>MIN(F19+G19,H19+I19,J19+K19)</f>
        <v>184</v>
      </c>
      <c r="R19" s="3">
        <f>Q19*E19</f>
        <v>7360</v>
      </c>
      <c r="S19" s="10" t="s">
        <v>13</v>
      </c>
    </row>
    <row r="20" spans="1:19" ht="32.25" customHeight="1" x14ac:dyDescent="0.25">
      <c r="A20" s="1">
        <v>11</v>
      </c>
      <c r="B20" s="8" t="s">
        <v>30</v>
      </c>
      <c r="C20" s="9" t="s">
        <v>47</v>
      </c>
      <c r="D20" s="10" t="s">
        <v>56</v>
      </c>
      <c r="E20" s="10">
        <v>2</v>
      </c>
      <c r="F20" s="7">
        <v>1125.69</v>
      </c>
      <c r="G20" s="7">
        <v>0</v>
      </c>
      <c r="H20" s="7">
        <v>1067</v>
      </c>
      <c r="I20" s="7">
        <v>0</v>
      </c>
      <c r="J20" s="12">
        <v>1060</v>
      </c>
      <c r="K20" s="7">
        <v>0</v>
      </c>
      <c r="L20" s="3">
        <f>AVERAGE(F20,H20,J20)</f>
        <v>1084.23</v>
      </c>
      <c r="M20" s="7">
        <v>22</v>
      </c>
      <c r="N20" s="3">
        <f>AVERAGE(F20,H20,J20)+AVERAGE(G20,I20,K20)</f>
        <v>1084.23</v>
      </c>
      <c r="O20" s="3">
        <f>STDEV(F20,H20,J20)</f>
        <v>36.08</v>
      </c>
      <c r="P20" s="3">
        <f t="shared" si="0"/>
        <v>3.33</v>
      </c>
      <c r="Q20" s="3">
        <f>MIN(F20+G20,H20+I20,J20+K20)</f>
        <v>1060</v>
      </c>
      <c r="R20" s="3">
        <f>Q20*E20</f>
        <v>2120</v>
      </c>
      <c r="S20" s="10" t="s">
        <v>13</v>
      </c>
    </row>
    <row r="21" spans="1:19" ht="32.25" customHeight="1" x14ac:dyDescent="0.25">
      <c r="A21" s="1">
        <v>12</v>
      </c>
      <c r="B21" s="8" t="s">
        <v>31</v>
      </c>
      <c r="C21" s="9" t="s">
        <v>48</v>
      </c>
      <c r="D21" s="10" t="s">
        <v>55</v>
      </c>
      <c r="E21" s="10">
        <v>2</v>
      </c>
      <c r="F21" s="7">
        <v>2258.7600000000002</v>
      </c>
      <c r="G21" s="7">
        <v>0</v>
      </c>
      <c r="H21" s="7">
        <v>2141</v>
      </c>
      <c r="I21" s="7">
        <v>0</v>
      </c>
      <c r="J21" s="12">
        <v>2121.1999999999998</v>
      </c>
      <c r="K21" s="7">
        <v>0</v>
      </c>
      <c r="L21" s="3">
        <f>AVERAGE(F21,H21,J21)</f>
        <v>2173.65</v>
      </c>
      <c r="M21" s="7">
        <v>22</v>
      </c>
      <c r="N21" s="3">
        <f>AVERAGE(F21,H21,J21)+AVERAGE(G21,I21,K21)</f>
        <v>2173.65</v>
      </c>
      <c r="O21" s="3">
        <f>STDEV(F21,H21,J21)</f>
        <v>74.37</v>
      </c>
      <c r="P21" s="3">
        <f t="shared" si="0"/>
        <v>3.42</v>
      </c>
      <c r="Q21" s="3">
        <f>MIN(F21+G21,H21+I21,J21+K21)</f>
        <v>2121.1999999999998</v>
      </c>
      <c r="R21" s="3">
        <f>Q21*E21</f>
        <v>4242.3999999999996</v>
      </c>
      <c r="S21" s="10" t="s">
        <v>13</v>
      </c>
    </row>
    <row r="22" spans="1:19" ht="32.25" customHeight="1" x14ac:dyDescent="0.25">
      <c r="A22" s="1">
        <v>13</v>
      </c>
      <c r="B22" s="8" t="s">
        <v>32</v>
      </c>
      <c r="C22" s="9" t="s">
        <v>49</v>
      </c>
      <c r="D22" s="10" t="s">
        <v>55</v>
      </c>
      <c r="E22" s="10">
        <v>25</v>
      </c>
      <c r="F22" s="7">
        <v>532.78</v>
      </c>
      <c r="G22" s="7">
        <v>0</v>
      </c>
      <c r="H22" s="7">
        <v>505</v>
      </c>
      <c r="I22" s="7">
        <v>0</v>
      </c>
      <c r="J22" s="12">
        <v>398</v>
      </c>
      <c r="K22" s="7">
        <v>0</v>
      </c>
      <c r="L22" s="3">
        <f>AVERAGE(F22,H22,J22)</f>
        <v>478.59</v>
      </c>
      <c r="M22" s="7">
        <v>22</v>
      </c>
      <c r="N22" s="3">
        <f>AVERAGE(F22,H22,J22)+AVERAGE(G22,I22,K22)</f>
        <v>478.59</v>
      </c>
      <c r="O22" s="3">
        <f>STDEV(F22,H22,J22)</f>
        <v>71.16</v>
      </c>
      <c r="P22" s="3">
        <f t="shared" si="0"/>
        <v>14.87</v>
      </c>
      <c r="Q22" s="3">
        <f>MIN(F22+G22,H22+I22,J22+K22)</f>
        <v>398</v>
      </c>
      <c r="R22" s="3">
        <f>Q22*E22</f>
        <v>9950</v>
      </c>
      <c r="S22" s="10" t="s">
        <v>13</v>
      </c>
    </row>
    <row r="23" spans="1:19" ht="32.25" customHeight="1" x14ac:dyDescent="0.25">
      <c r="A23" s="1">
        <v>14</v>
      </c>
      <c r="B23" s="8" t="s">
        <v>33</v>
      </c>
      <c r="C23" s="9" t="s">
        <v>50</v>
      </c>
      <c r="D23" s="10" t="s">
        <v>55</v>
      </c>
      <c r="E23" s="10">
        <v>3</v>
      </c>
      <c r="F23" s="7">
        <v>2127.94</v>
      </c>
      <c r="G23" s="7">
        <v>0</v>
      </c>
      <c r="H23" s="7">
        <v>2017</v>
      </c>
      <c r="I23" s="7">
        <v>0</v>
      </c>
      <c r="J23" s="12">
        <v>1988</v>
      </c>
      <c r="K23" s="7">
        <v>0</v>
      </c>
      <c r="L23" s="3">
        <f>AVERAGE(F23,H23,J23)</f>
        <v>2044.31</v>
      </c>
      <c r="M23" s="7">
        <v>22</v>
      </c>
      <c r="N23" s="3">
        <f>AVERAGE(F23,H23,J23)+AVERAGE(G23,I23,K23)</f>
        <v>2044.31</v>
      </c>
      <c r="O23" s="3">
        <f>STDEV(F23,H23,J23)</f>
        <v>73.86</v>
      </c>
      <c r="P23" s="3">
        <f t="shared" si="0"/>
        <v>3.61</v>
      </c>
      <c r="Q23" s="3">
        <f>MIN(F23+G23,H23+I23,J23+K23)</f>
        <v>1988</v>
      </c>
      <c r="R23" s="3">
        <f>Q23*E23</f>
        <v>5964</v>
      </c>
      <c r="S23" s="10" t="s">
        <v>13</v>
      </c>
    </row>
    <row r="24" spans="1:19" ht="32.25" customHeight="1" x14ac:dyDescent="0.25">
      <c r="A24" s="1">
        <v>15</v>
      </c>
      <c r="B24" s="8" t="s">
        <v>34</v>
      </c>
      <c r="C24" s="9" t="s">
        <v>51</v>
      </c>
      <c r="D24" s="10" t="s">
        <v>55</v>
      </c>
      <c r="E24" s="10">
        <v>8</v>
      </c>
      <c r="F24" s="7">
        <v>1397.88</v>
      </c>
      <c r="G24" s="7">
        <v>0</v>
      </c>
      <c r="H24" s="7">
        <v>1325</v>
      </c>
      <c r="I24" s="7">
        <v>0</v>
      </c>
      <c r="J24" s="12">
        <v>1300</v>
      </c>
      <c r="K24" s="7">
        <v>0</v>
      </c>
      <c r="L24" s="3">
        <f>AVERAGE(F24,H24,J24)</f>
        <v>1340.96</v>
      </c>
      <c r="M24" s="7">
        <v>22</v>
      </c>
      <c r="N24" s="3">
        <f>AVERAGE(F24,H24,J24)+AVERAGE(G24,I24,K24)</f>
        <v>1340.96</v>
      </c>
      <c r="O24" s="3">
        <f>STDEV(F24,H24,J24)</f>
        <v>50.85</v>
      </c>
      <c r="P24" s="3">
        <f t="shared" si="0"/>
        <v>3.79</v>
      </c>
      <c r="Q24" s="3">
        <f>MIN(F24+G24,H24+I24,J24+K24)</f>
        <v>1300</v>
      </c>
      <c r="R24" s="3">
        <f>Q24*E24</f>
        <v>10400</v>
      </c>
      <c r="S24" s="10" t="s">
        <v>13</v>
      </c>
    </row>
    <row r="25" spans="1:19" ht="32.25" customHeight="1" x14ac:dyDescent="0.25">
      <c r="A25" s="1">
        <v>16</v>
      </c>
      <c r="B25" s="8" t="s">
        <v>35</v>
      </c>
      <c r="C25" s="9" t="s">
        <v>52</v>
      </c>
      <c r="D25" s="10" t="s">
        <v>57</v>
      </c>
      <c r="E25" s="10">
        <v>4</v>
      </c>
      <c r="F25" s="7">
        <v>416.73</v>
      </c>
      <c r="G25" s="7">
        <v>0</v>
      </c>
      <c r="H25" s="7">
        <v>395</v>
      </c>
      <c r="I25" s="7">
        <v>0</v>
      </c>
      <c r="J25" s="12">
        <v>371</v>
      </c>
      <c r="K25" s="7">
        <v>0</v>
      </c>
      <c r="L25" s="3">
        <f>AVERAGE(F25,H25,J25)</f>
        <v>394.24</v>
      </c>
      <c r="M25" s="7">
        <v>22</v>
      </c>
      <c r="N25" s="3">
        <f>AVERAGE(F25,H25,J25)+AVERAGE(G25,I25,K25)</f>
        <v>394.24</v>
      </c>
      <c r="O25" s="3">
        <f>STDEV(F25,H25,J25)</f>
        <v>22.87</v>
      </c>
      <c r="P25" s="3">
        <f t="shared" si="0"/>
        <v>5.8</v>
      </c>
      <c r="Q25" s="3">
        <f>MIN(F25+G25,H25+I25,J25+K25)</f>
        <v>371</v>
      </c>
      <c r="R25" s="3">
        <f>Q25*E25</f>
        <v>1484</v>
      </c>
      <c r="S25" s="10" t="s">
        <v>13</v>
      </c>
    </row>
    <row r="26" spans="1:19" ht="32.25" customHeight="1" x14ac:dyDescent="0.25">
      <c r="A26" s="1">
        <v>17</v>
      </c>
      <c r="B26" s="8" t="s">
        <v>36</v>
      </c>
      <c r="C26" s="9" t="s">
        <v>52</v>
      </c>
      <c r="D26" s="10" t="s">
        <v>56</v>
      </c>
      <c r="E26" s="10">
        <v>3</v>
      </c>
      <c r="F26" s="7">
        <v>1873.63</v>
      </c>
      <c r="G26" s="7">
        <v>0</v>
      </c>
      <c r="H26" s="7">
        <v>1775</v>
      </c>
      <c r="I26" s="7">
        <v>0</v>
      </c>
      <c r="J26" s="12">
        <v>1478</v>
      </c>
      <c r="K26" s="7">
        <v>0</v>
      </c>
      <c r="L26" s="3">
        <f>AVERAGE(F26,H26,J26)</f>
        <v>1708.88</v>
      </c>
      <c r="M26" s="7">
        <v>22</v>
      </c>
      <c r="N26" s="3">
        <f>AVERAGE(F26,H26,J26)+AVERAGE(G26,I26,K26)</f>
        <v>1708.88</v>
      </c>
      <c r="O26" s="3">
        <f>STDEV(F26,H26,J26)</f>
        <v>205.94</v>
      </c>
      <c r="P26" s="3">
        <f t="shared" si="0"/>
        <v>12.05</v>
      </c>
      <c r="Q26" s="3">
        <f>MIN(F26+G26,H26+I26,J26+K26)</f>
        <v>1478</v>
      </c>
      <c r="R26" s="3">
        <f>Q26*E26</f>
        <v>4434</v>
      </c>
      <c r="S26" s="10" t="s">
        <v>13</v>
      </c>
    </row>
    <row r="27" spans="1:19" ht="32.25" customHeight="1" x14ac:dyDescent="0.25">
      <c r="A27" s="1">
        <v>18</v>
      </c>
      <c r="B27" s="8" t="s">
        <v>37</v>
      </c>
      <c r="C27" s="9" t="s">
        <v>53</v>
      </c>
      <c r="D27" s="10" t="s">
        <v>55</v>
      </c>
      <c r="E27" s="10">
        <v>140</v>
      </c>
      <c r="F27" s="7">
        <v>19.16</v>
      </c>
      <c r="G27" s="7">
        <v>0</v>
      </c>
      <c r="H27" s="7">
        <v>18.16</v>
      </c>
      <c r="I27" s="7">
        <v>0</v>
      </c>
      <c r="J27" s="12">
        <v>14.28</v>
      </c>
      <c r="K27" s="7">
        <v>0</v>
      </c>
      <c r="L27" s="3">
        <f>AVERAGE(F27,H27,J27)</f>
        <v>17.2</v>
      </c>
      <c r="M27" s="7">
        <v>22</v>
      </c>
      <c r="N27" s="3">
        <f>AVERAGE(F27,H27,J27)+AVERAGE(G27,I27,K27)</f>
        <v>17.2</v>
      </c>
      <c r="O27" s="3">
        <f>STDEV(F27,H27,J27)</f>
        <v>2.58</v>
      </c>
      <c r="P27" s="12">
        <f t="shared" si="0"/>
        <v>15</v>
      </c>
      <c r="Q27" s="3">
        <f>MIN(F27+G27,H27+I27,J27+K27)</f>
        <v>14.28</v>
      </c>
      <c r="R27" s="3">
        <f>Q27*E27</f>
        <v>1999.2</v>
      </c>
      <c r="S27" s="10" t="s">
        <v>13</v>
      </c>
    </row>
    <row r="28" spans="1:19" ht="32.25" customHeight="1" x14ac:dyDescent="0.25">
      <c r="A28" s="1">
        <v>19</v>
      </c>
      <c r="B28" s="8" t="s">
        <v>38</v>
      </c>
      <c r="C28" s="9" t="s">
        <v>54</v>
      </c>
      <c r="D28" s="10" t="s">
        <v>55</v>
      </c>
      <c r="E28" s="10">
        <v>200</v>
      </c>
      <c r="F28" s="7">
        <v>13.4</v>
      </c>
      <c r="G28" s="7">
        <v>0</v>
      </c>
      <c r="H28" s="7">
        <v>12.7</v>
      </c>
      <c r="I28" s="7">
        <v>0</v>
      </c>
      <c r="J28" s="12">
        <v>12.5</v>
      </c>
      <c r="K28" s="7">
        <v>0</v>
      </c>
      <c r="L28" s="3">
        <f>AVERAGE(F28,H28,J28)</f>
        <v>12.87</v>
      </c>
      <c r="M28" s="7">
        <v>22</v>
      </c>
      <c r="N28" s="3">
        <f>AVERAGE(F28,H28,J28)+AVERAGE(G28,I28,K28)</f>
        <v>12.87</v>
      </c>
      <c r="O28" s="3">
        <f>STDEV(F28,H28,J28)</f>
        <v>0.47</v>
      </c>
      <c r="P28" s="3">
        <f t="shared" si="0"/>
        <v>3.65</v>
      </c>
      <c r="Q28" s="3">
        <f>MIN(F28+G28,H28+I28,J28+K28)</f>
        <v>12.5</v>
      </c>
      <c r="R28" s="3">
        <f>Q28*E28</f>
        <v>2500</v>
      </c>
      <c r="S28" s="10" t="s">
        <v>13</v>
      </c>
    </row>
    <row r="29" spans="1:19" x14ac:dyDescent="0.25">
      <c r="A29" s="29" t="s">
        <v>14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1"/>
      <c r="R29" s="15">
        <f>SUM(R10:R28)</f>
        <v>133560</v>
      </c>
      <c r="S29" s="4"/>
    </row>
    <row r="30" spans="1:19" x14ac:dyDescent="0.25">
      <c r="A30" s="4"/>
      <c r="B30" s="4"/>
      <c r="C30" s="4"/>
      <c r="D30" s="4"/>
      <c r="E30" s="4"/>
      <c r="F30" s="4"/>
      <c r="G30" s="4"/>
      <c r="H30" s="4"/>
      <c r="I30" s="4"/>
      <c r="J30" s="11"/>
      <c r="K30" s="4"/>
      <c r="L30" s="4"/>
      <c r="M30" s="4"/>
      <c r="N30" s="4"/>
      <c r="O30" s="4"/>
      <c r="P30" s="4"/>
      <c r="Q30" s="4"/>
      <c r="R30" s="4"/>
      <c r="S30" s="4"/>
    </row>
    <row r="31" spans="1:19" x14ac:dyDescent="0.25">
      <c r="A31" s="4" t="s">
        <v>61</v>
      </c>
      <c r="B31" s="4"/>
      <c r="C31" s="14"/>
      <c r="D31" s="4"/>
      <c r="E31" s="4"/>
      <c r="F31" s="4"/>
      <c r="G31" s="4"/>
      <c r="H31" s="4"/>
      <c r="I31" s="4"/>
      <c r="J31" s="11"/>
      <c r="K31" s="4"/>
      <c r="L31" s="4"/>
      <c r="M31" s="4"/>
      <c r="N31" s="4"/>
      <c r="O31" s="4"/>
      <c r="P31" s="4"/>
      <c r="Q31" s="4"/>
      <c r="R31" s="4"/>
      <c r="S31" s="4"/>
    </row>
    <row r="32" spans="1:19" x14ac:dyDescent="0.25">
      <c r="A32" s="4"/>
      <c r="B32" s="4"/>
      <c r="C32" s="4"/>
      <c r="D32" s="4"/>
      <c r="E32" s="4"/>
      <c r="F32" s="4"/>
      <c r="G32" s="4"/>
      <c r="H32" s="4"/>
      <c r="I32" s="4"/>
      <c r="J32" s="11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5">
      <c r="A33" s="4" t="s">
        <v>62</v>
      </c>
      <c r="B33" s="4"/>
      <c r="C33" s="4"/>
      <c r="D33" s="4"/>
      <c r="E33" s="4"/>
      <c r="F33" s="4"/>
      <c r="G33" s="4"/>
      <c r="H33" s="4"/>
      <c r="I33" s="4"/>
      <c r="J33" s="11"/>
      <c r="K33" s="4"/>
      <c r="L33" s="4"/>
      <c r="M33" s="4"/>
      <c r="N33" s="4"/>
      <c r="O33" s="4"/>
      <c r="P33" s="4"/>
      <c r="Q33" s="4"/>
      <c r="R33" s="4"/>
      <c r="S33" s="4"/>
    </row>
  </sheetData>
  <mergeCells count="22">
    <mergeCell ref="A29:Q29"/>
    <mergeCell ref="Q6:Q8"/>
    <mergeCell ref="R6:R8"/>
    <mergeCell ref="S5:S8"/>
    <mergeCell ref="A5:R5"/>
    <mergeCell ref="E6:E8"/>
    <mergeCell ref="A3:S3"/>
    <mergeCell ref="A2:S2"/>
    <mergeCell ref="L6:L8"/>
    <mergeCell ref="M6:M8"/>
    <mergeCell ref="N6:N8"/>
    <mergeCell ref="O7:O8"/>
    <mergeCell ref="P7:P8"/>
    <mergeCell ref="O6:P6"/>
    <mergeCell ref="F7:G7"/>
    <mergeCell ref="H7:I7"/>
    <mergeCell ref="J7:K7"/>
    <mergeCell ref="F6:K6"/>
    <mergeCell ref="A6:A8"/>
    <mergeCell ref="B6:B8"/>
    <mergeCell ref="C6:C8"/>
    <mergeCell ref="D6:D8"/>
  </mergeCells>
  <printOptions horizontalCentered="1"/>
  <pageMargins left="0.19685039370078741" right="0.19685039370078741" top="0.39370078740157483" bottom="0.19685039370078741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ФГБУ «НИИ пульмонологии» ФМБА России</dc:creator>
  <cp:lastModifiedBy>Максим Антошин</cp:lastModifiedBy>
  <cp:lastPrinted>2023-06-30T11:09:57Z</cp:lastPrinted>
  <dcterms:created xsi:type="dcterms:W3CDTF">2022-08-15T07:32:39Z</dcterms:created>
  <dcterms:modified xsi:type="dcterms:W3CDTF">2026-08-05T06:22:07Z</dcterms:modified>
</cp:coreProperties>
</file>