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415-1\shared docs\44-ФЗ\_2026 год\Единственный поставщик\1 Березка\200910027126100160 Копьют техника Ланкина (Мария)\"/>
    </mc:Choice>
  </mc:AlternateContent>
  <bookViews>
    <workbookView xWindow="0" yWindow="0" windowWidth="28800" windowHeight="11835"/>
  </bookViews>
  <sheets>
    <sheet name="Расчет цены" sheetId="2" r:id="rId1"/>
  </sheets>
  <definedNames>
    <definedName name="_xlnm._FilterDatabase" localSheetId="0" hidden="1">'Расчет цены'!$A$4:$P$10</definedName>
    <definedName name="_xlnm.Print_Area" localSheetId="0">'Расчет цены'!$A$1:$P$11</definedName>
  </definedNames>
  <calcPr calcId="152511"/>
</workbook>
</file>

<file path=xl/calcChain.xml><?xml version="1.0" encoding="utf-8"?>
<calcChain xmlns="http://schemas.openxmlformats.org/spreadsheetml/2006/main">
  <c r="K8" i="2" l="1"/>
  <c r="J8" i="2"/>
  <c r="I8" i="2"/>
  <c r="P9" i="2" l="1"/>
  <c r="O7" i="2"/>
  <c r="O8" i="2" l="1"/>
  <c r="P7" i="2"/>
  <c r="P8" i="2"/>
  <c r="M8" i="2"/>
  <c r="N8" i="2" s="1"/>
  <c r="L8" i="2"/>
  <c r="M7" i="2"/>
  <c r="N7" i="2" s="1"/>
  <c r="J7" i="2"/>
  <c r="I7" i="2"/>
  <c r="K7" i="2" l="1"/>
  <c r="L7" i="2" s="1"/>
  <c r="O6" i="2"/>
  <c r="P6" i="2" s="1"/>
  <c r="O5" i="2"/>
  <c r="P5" i="2" s="1"/>
  <c r="M6" i="2"/>
  <c r="N6" i="2" s="1"/>
  <c r="M5" i="2"/>
  <c r="N5" i="2" s="1"/>
  <c r="J6" i="2"/>
  <c r="K6" i="2" s="1"/>
  <c r="J5" i="2"/>
  <c r="K5" i="2" s="1"/>
  <c r="I6" i="2"/>
  <c r="I5" i="2"/>
  <c r="L6" i="2" l="1"/>
  <c r="L5" i="2" l="1"/>
</calcChain>
</file>

<file path=xl/sharedStrings.xml><?xml version="1.0" encoding="utf-8"?>
<sst xmlns="http://schemas.openxmlformats.org/spreadsheetml/2006/main" count="33" uniqueCount="30">
  <si>
    <t>Кол-во</t>
  </si>
  <si>
    <t>Среднее квадратичное отклонение</t>
  </si>
  <si>
    <t xml:space="preserve">Средняя арифметическая цена за единицу     &lt;ц&gt; </t>
  </si>
  <si>
    <t>Применяемый коэффициент</t>
  </si>
  <si>
    <t>Ценовая информация (руб./ед.изм.)</t>
  </si>
  <si>
    <t xml:space="preserve">Дата составления: </t>
  </si>
  <si>
    <r>
      <t xml:space="preserve">Коэффициент вариации цен V (%)  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</si>
  <si>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Ед. изм.</t>
  </si>
  <si>
    <t>Источник № 1</t>
  </si>
  <si>
    <t>Источник № 2</t>
  </si>
  <si>
    <t>Источник № 3</t>
  </si>
  <si>
    <t>Совокупность значений</t>
  </si>
  <si>
    <t>№ п/п</t>
  </si>
  <si>
    <t>Цена за ед. изм., руб.</t>
  </si>
  <si>
    <t>ЦК, руб.</t>
  </si>
  <si>
    <r>
      <rPr>
        <b/>
        <sz val="10"/>
        <color indexed="8"/>
        <rFont val="Times New Roman"/>
        <family val="1"/>
        <charset val="204"/>
      </rPr>
      <t>Расчет ЦК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</si>
  <si>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ЦК, определяемая методом сопоставимых рыночных цен (анализа рынка)</t>
  </si>
  <si>
    <t>Однородность совокупности значений выявленных цен, используемых в расчете ЦК</t>
  </si>
  <si>
    <t>ОБОСНОВАНИЕ ЦЕНЫ КОНТРАКТА</t>
  </si>
  <si>
    <t>Используемый метод определения ЦК:</t>
  </si>
  <si>
    <t>Наименование предмета контракта</t>
  </si>
  <si>
    <t xml:space="preserve">В результате проведенного расчета ЦК составила:       </t>
  </si>
  <si>
    <t>Минимальное значение за ед. изм., выбранное заказчиком, руб.</t>
  </si>
  <si>
    <t>Метод сопоставимых рыночных цен (анализ рынка)</t>
  </si>
  <si>
    <t>Штука</t>
  </si>
  <si>
    <t>Монитор</t>
  </si>
  <si>
    <t>Системный блок</t>
  </si>
  <si>
    <t xml:space="preserve">Клавиатура проводная </t>
  </si>
  <si>
    <t xml:space="preserve">Мышь проводная </t>
  </si>
  <si>
    <t xml:space="preserve">Цена контракта определена как минимальное значение из коммерческих предложений, полученных на запрос заказчика, руководствуясь принципом эффективности использования бюджетных средств (ст. 34, ч. 2 ст. 72 Бюджетного кодекса РФ).
Источниками информации для определения ЦК являются коммерческие (ценовые) предложения, полученные на запросы Заказчика: КП от 14.09.2026 № 135, КП от 16.09.2026 № б/н, КП от 14.09.2026 № б/н, КП от 14.09.2026 № 137, КП от 16.09.2026 № б/н, КП от 15.09.2026 № б/н.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</si>
</sst>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"/>
      <family val="2"/>
      <charset val="1"/>
    </font>
    <font>
      <b/>
      <i/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4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2" fillId="0" borderId="0" xfId="0" applyFont="1" applyFill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2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 applyProtection="1">
      <alignment horizontal="left" vertical="top"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6" fillId="0" borderId="0" xfId="0" applyFont="1" applyAlignment="1">
      <alignment horizontal="left" vertical="center" wrapText="1"/>
    </xf>
    <xf numFmtId="4" fontId="10" fillId="2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4" fontId="7" fillId="0" borderId="0" xfId="0" applyNumberFormat="1" applyFont="1" applyFill="1" applyAlignment="1" applyProtection="1">
      <alignment horizontal="center" vertical="center" wrapText="1"/>
      <protection locked="0"/>
    </xf>
    <xf numFmtId="0" fontId="11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13607</xdr:colOff>
      <xdr:row>3</xdr:row>
      <xdr:rowOff>1807029</xdr:rowOff>
    </xdr:from>
    <xdr:to>
      <xdr:col>9</xdr:col>
      <xdr:colOff>1013732</xdr:colOff>
      <xdr:row>3</xdr:row>
      <xdr:rowOff>2245179</xdr:rowOff>
    </xdr:to>
    <xdr:pic>
      <xdr:nvPicPr>
        <xdr:cNvPr id="2102" name="Picture 2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2357" y="2650672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46264</xdr:colOff>
      <xdr:row>3</xdr:row>
      <xdr:rowOff>2340429</xdr:rowOff>
    </xdr:from>
    <xdr:to>
      <xdr:col>13</xdr:col>
      <xdr:colOff>36739</xdr:colOff>
      <xdr:row>3</xdr:row>
      <xdr:rowOff>2679247</xdr:rowOff>
    </xdr:to>
    <xdr:pic>
      <xdr:nvPicPr>
        <xdr:cNvPr id="2103" name="Picture 5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8443" y="3360965"/>
          <a:ext cx="1405617" cy="3388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46264</xdr:colOff>
      <xdr:row>3</xdr:row>
      <xdr:rowOff>1943100</xdr:rowOff>
    </xdr:from>
    <xdr:to>
      <xdr:col>11</xdr:col>
      <xdr:colOff>27214</xdr:colOff>
      <xdr:row>3</xdr:row>
      <xdr:rowOff>2295525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3264" y="2963636"/>
          <a:ext cx="1042307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106136</xdr:colOff>
      <xdr:row>3</xdr:row>
      <xdr:rowOff>2041071</xdr:rowOff>
    </xdr:from>
    <xdr:to>
      <xdr:col>12</xdr:col>
      <xdr:colOff>258536</xdr:colOff>
      <xdr:row>3</xdr:row>
      <xdr:rowOff>2269671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4707" y="3061607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tabSelected="1" view="pageBreakPreview" topLeftCell="A2" zoomScaleNormal="100" zoomScaleSheetLayoutView="100" workbookViewId="0">
      <selection activeCell="B10" sqref="B10:P10"/>
    </sheetView>
  </sheetViews>
  <sheetFormatPr defaultRowHeight="12.75" x14ac:dyDescent="0.2"/>
  <cols>
    <col min="1" max="1" width="6.140625" style="2" customWidth="1"/>
    <col min="2" max="2" width="41" style="2" customWidth="1"/>
    <col min="3" max="3" width="11.85546875" style="2" customWidth="1"/>
    <col min="4" max="4" width="7.7109375" style="2" customWidth="1"/>
    <col min="5" max="5" width="15.85546875" style="2" customWidth="1"/>
    <col min="6" max="6" width="15.7109375" style="2" customWidth="1"/>
    <col min="7" max="7" width="15.140625" style="2" customWidth="1"/>
    <col min="8" max="8" width="9.140625" style="2"/>
    <col min="9" max="9" width="16.85546875" style="2" customWidth="1"/>
    <col min="10" max="10" width="15.42578125" style="2" customWidth="1"/>
    <col min="11" max="11" width="15.85546875" style="2" customWidth="1"/>
    <col min="12" max="12" width="17.7109375" style="2" customWidth="1"/>
    <col min="13" max="13" width="21.140625" style="2" customWidth="1"/>
    <col min="14" max="14" width="13.7109375" style="2" customWidth="1"/>
    <col min="15" max="15" width="16" style="2" customWidth="1"/>
    <col min="16" max="16" width="16.140625" style="2" customWidth="1"/>
    <col min="17" max="16384" width="9.140625" style="2"/>
  </cols>
  <sheetData>
    <row r="1" spans="1:16" s="1" customFormat="1" ht="27.75" customHeight="1" x14ac:dyDescent="0.3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s="1" customFormat="1" ht="24" customHeight="1" x14ac:dyDescent="0.3">
      <c r="A2" s="32" t="s">
        <v>19</v>
      </c>
      <c r="B2" s="34"/>
      <c r="C2" s="32" t="s">
        <v>23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4"/>
    </row>
    <row r="3" spans="1:16" ht="29.25" customHeight="1" x14ac:dyDescent="0.2">
      <c r="A3" s="29" t="s">
        <v>12</v>
      </c>
      <c r="B3" s="29" t="s">
        <v>20</v>
      </c>
      <c r="C3" s="29" t="s">
        <v>7</v>
      </c>
      <c r="D3" s="29" t="s">
        <v>0</v>
      </c>
      <c r="E3" s="31" t="s">
        <v>4</v>
      </c>
      <c r="F3" s="31"/>
      <c r="G3" s="31"/>
      <c r="H3" s="31" t="s">
        <v>3</v>
      </c>
      <c r="I3" s="41" t="s">
        <v>17</v>
      </c>
      <c r="J3" s="42"/>
      <c r="K3" s="42"/>
      <c r="L3" s="43"/>
      <c r="M3" s="31" t="s">
        <v>16</v>
      </c>
      <c r="N3" s="31"/>
      <c r="O3" s="31"/>
      <c r="P3" s="31"/>
    </row>
    <row r="4" spans="1:16" ht="233.25" customHeight="1" x14ac:dyDescent="0.2">
      <c r="A4" s="29"/>
      <c r="B4" s="30"/>
      <c r="C4" s="30"/>
      <c r="D4" s="30"/>
      <c r="E4" s="8" t="s">
        <v>8</v>
      </c>
      <c r="F4" s="8" t="s">
        <v>9</v>
      </c>
      <c r="G4" s="8" t="s">
        <v>10</v>
      </c>
      <c r="H4" s="31"/>
      <c r="I4" s="8" t="s">
        <v>2</v>
      </c>
      <c r="J4" s="8" t="s">
        <v>1</v>
      </c>
      <c r="K4" s="7" t="s">
        <v>6</v>
      </c>
      <c r="L4" s="19" t="s">
        <v>11</v>
      </c>
      <c r="M4" s="9" t="s">
        <v>15</v>
      </c>
      <c r="N4" s="8" t="s">
        <v>13</v>
      </c>
      <c r="O4" s="8" t="s">
        <v>22</v>
      </c>
      <c r="P4" s="8" t="s">
        <v>14</v>
      </c>
    </row>
    <row r="5" spans="1:16" s="6" customFormat="1" ht="36.75" customHeight="1" x14ac:dyDescent="0.2">
      <c r="A5" s="21">
        <v>1</v>
      </c>
      <c r="B5" s="25" t="s">
        <v>25</v>
      </c>
      <c r="C5" s="24" t="s">
        <v>24</v>
      </c>
      <c r="D5" s="22">
        <v>6</v>
      </c>
      <c r="E5" s="23">
        <v>16490</v>
      </c>
      <c r="F5" s="11">
        <v>22000</v>
      </c>
      <c r="G5" s="11">
        <v>19000</v>
      </c>
      <c r="H5" s="10">
        <v>1</v>
      </c>
      <c r="I5" s="10">
        <f>AVERAGE(E5:G5)</f>
        <v>19163.333333333332</v>
      </c>
      <c r="J5" s="11">
        <f>STDEV(E5,F5,G5)</f>
        <v>2758.6288864820822</v>
      </c>
      <c r="K5" s="12">
        <f>J5/I5*100</f>
        <v>14.395349903367972</v>
      </c>
      <c r="L5" s="20" t="str">
        <f>IF(K5&lt;33,"ОДНОРОДНЫЕ","НЕОДНОРОДНЫЕ")</f>
        <v>ОДНОРОДНЫЕ</v>
      </c>
      <c r="M5" s="10">
        <f>((D5/3)*(SUM(E5:G5)))</f>
        <v>114980</v>
      </c>
      <c r="N5" s="10">
        <f>M5/D5</f>
        <v>19163.333333333332</v>
      </c>
      <c r="O5" s="11">
        <f>E5</f>
        <v>16490</v>
      </c>
      <c r="P5" s="11">
        <f>D5*O5</f>
        <v>98940</v>
      </c>
    </row>
    <row r="6" spans="1:16" s="6" customFormat="1" ht="36.75" customHeight="1" x14ac:dyDescent="0.2">
      <c r="A6" s="21">
        <v>2</v>
      </c>
      <c r="B6" s="25" t="s">
        <v>26</v>
      </c>
      <c r="C6" s="24" t="s">
        <v>24</v>
      </c>
      <c r="D6" s="22">
        <v>5</v>
      </c>
      <c r="E6" s="23">
        <v>97090</v>
      </c>
      <c r="F6" s="11">
        <v>115000</v>
      </c>
      <c r="G6" s="11">
        <v>108000</v>
      </c>
      <c r="H6" s="10">
        <v>1</v>
      </c>
      <c r="I6" s="10">
        <f>AVERAGE(E6:G6)</f>
        <v>106696.66666666667</v>
      </c>
      <c r="J6" s="11">
        <f>STDEV(E6,F6,G6)</f>
        <v>9025.8536069079546</v>
      </c>
      <c r="K6" s="12">
        <f>J6/I6*100</f>
        <v>8.4593585618806788</v>
      </c>
      <c r="L6" s="20" t="str">
        <f>IF(K6&lt;33,"ОДНОРОДНЫЕ","НЕОДНОРОДНЫЕ")</f>
        <v>ОДНОРОДНЫЕ</v>
      </c>
      <c r="M6" s="10">
        <f>((D6/3)*(SUM(E6:G6)))</f>
        <v>533483.33333333337</v>
      </c>
      <c r="N6" s="10">
        <f>M6/D6</f>
        <v>106696.66666666667</v>
      </c>
      <c r="O6" s="11">
        <f>E6</f>
        <v>97090</v>
      </c>
      <c r="P6" s="11">
        <f>D6*O6</f>
        <v>485450</v>
      </c>
    </row>
    <row r="7" spans="1:16" s="6" customFormat="1" ht="36.75" customHeight="1" x14ac:dyDescent="0.2">
      <c r="A7" s="27">
        <v>3</v>
      </c>
      <c r="B7" s="25" t="s">
        <v>27</v>
      </c>
      <c r="C7" s="24" t="s">
        <v>24</v>
      </c>
      <c r="D7" s="22">
        <v>6</v>
      </c>
      <c r="E7" s="23">
        <v>840</v>
      </c>
      <c r="F7" s="23">
        <v>950</v>
      </c>
      <c r="G7" s="23">
        <v>800</v>
      </c>
      <c r="H7" s="10">
        <v>1</v>
      </c>
      <c r="I7" s="10">
        <f>AVERAGE(E7:G7)</f>
        <v>863.33333333333337</v>
      </c>
      <c r="J7" s="11">
        <f>STDEV(E7,F7,G7)</f>
        <v>77.674534651540299</v>
      </c>
      <c r="K7" s="12">
        <f>J7/I7*100</f>
        <v>8.9970503457382591</v>
      </c>
      <c r="L7" s="20" t="str">
        <f>IF(K7&lt;33,"ОДНОРОДНЫЕ","НЕОДНОРОДНЫЕ")</f>
        <v>ОДНОРОДНЫЕ</v>
      </c>
      <c r="M7" s="10">
        <f>((D7/3)*(SUM(E7:G7)))</f>
        <v>5180</v>
      </c>
      <c r="N7" s="10">
        <f>M7/D7</f>
        <v>863.33333333333337</v>
      </c>
      <c r="O7" s="11">
        <f>G7</f>
        <v>800</v>
      </c>
      <c r="P7" s="11">
        <f>D7*O7</f>
        <v>4800</v>
      </c>
    </row>
    <row r="8" spans="1:16" s="6" customFormat="1" ht="36.75" customHeight="1" x14ac:dyDescent="0.2">
      <c r="A8" s="27">
        <v>4</v>
      </c>
      <c r="B8" s="25" t="s">
        <v>28</v>
      </c>
      <c r="C8" s="24" t="s">
        <v>24</v>
      </c>
      <c r="D8" s="22">
        <v>6</v>
      </c>
      <c r="E8" s="23">
        <v>450</v>
      </c>
      <c r="F8" s="23">
        <v>800</v>
      </c>
      <c r="G8" s="23">
        <v>600</v>
      </c>
      <c r="H8" s="10">
        <v>1</v>
      </c>
      <c r="I8" s="10">
        <f>AVERAGE(E8:G8)</f>
        <v>616.66666666666663</v>
      </c>
      <c r="J8" s="11">
        <f>STDEV(E8,F8,G8)</f>
        <v>175.59422921421242</v>
      </c>
      <c r="K8" s="12">
        <f>J8/I8*100</f>
        <v>28.47473987257499</v>
      </c>
      <c r="L8" s="20" t="str">
        <f>IF(K8&lt;33,"ОДНОРОДНЫЕ","НЕОДНОРОДНЫЕ")</f>
        <v>ОДНОРОДНЫЕ</v>
      </c>
      <c r="M8" s="10">
        <f>((D8/3)*(SUM(E8:G8)))</f>
        <v>3700</v>
      </c>
      <c r="N8" s="10">
        <f>M8/D8</f>
        <v>616.66666666666663</v>
      </c>
      <c r="O8" s="11">
        <f>E8</f>
        <v>450</v>
      </c>
      <c r="P8" s="11">
        <f>D8*O8</f>
        <v>2700</v>
      </c>
    </row>
    <row r="9" spans="1:16" ht="21" customHeight="1" x14ac:dyDescent="0.2">
      <c r="A9" s="35" t="s">
        <v>21</v>
      </c>
      <c r="B9" s="36"/>
      <c r="C9" s="36"/>
      <c r="D9" s="36"/>
      <c r="E9" s="35"/>
      <c r="F9" s="35"/>
      <c r="G9" s="35"/>
      <c r="H9" s="35"/>
      <c r="I9" s="35"/>
      <c r="J9" s="35"/>
      <c r="K9" s="35"/>
      <c r="L9" s="35"/>
      <c r="M9" s="35"/>
      <c r="N9" s="35"/>
      <c r="O9" s="37"/>
      <c r="P9" s="18">
        <f>SUM(P5:P8)</f>
        <v>591890</v>
      </c>
    </row>
    <row r="10" spans="1:16" ht="47.25" customHeight="1" x14ac:dyDescent="0.2">
      <c r="A10" s="17"/>
      <c r="B10" s="40" t="s">
        <v>29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</row>
    <row r="11" spans="1:16" ht="23.25" customHeight="1" x14ac:dyDescent="0.25">
      <c r="A11" s="13"/>
      <c r="B11" s="26" t="s">
        <v>5</v>
      </c>
      <c r="C11" s="38">
        <v>46301</v>
      </c>
      <c r="D11" s="39"/>
      <c r="E11" s="39"/>
      <c r="F11" s="14"/>
      <c r="G11" s="15"/>
      <c r="H11" s="16"/>
      <c r="I11" s="16"/>
      <c r="J11" s="16"/>
      <c r="K11" s="16"/>
      <c r="L11" s="16"/>
      <c r="M11" s="16"/>
      <c r="N11" s="16"/>
      <c r="O11" s="16"/>
      <c r="P11" s="16"/>
    </row>
    <row r="12" spans="1:16" ht="12.75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ht="36" customHeight="1" x14ac:dyDescent="0.2"/>
    <row r="14" spans="1:16" ht="46.5" customHeight="1" x14ac:dyDescent="0.2"/>
    <row r="15" spans="1:16" ht="36" customHeight="1" x14ac:dyDescent="0.2"/>
    <row r="16" spans="1:16" ht="36" customHeight="1" x14ac:dyDescent="0.2"/>
    <row r="17" spans="1:16" ht="36" customHeight="1" x14ac:dyDescent="0.2"/>
    <row r="18" spans="1:16" ht="36" customHeight="1" x14ac:dyDescent="0.2"/>
    <row r="19" spans="1:16" ht="55.5" customHeight="1" x14ac:dyDescent="0.2"/>
    <row r="20" spans="1:16" ht="36" customHeight="1" x14ac:dyDescent="0.2"/>
    <row r="21" spans="1:16" ht="36" customHeight="1" x14ac:dyDescent="0.2"/>
    <row r="22" spans="1:16" ht="52.5" customHeight="1" x14ac:dyDescent="0.2"/>
    <row r="23" spans="1:16" ht="51" customHeight="1" x14ac:dyDescent="0.2"/>
    <row r="24" spans="1:16" s="3" customFormat="1" ht="32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s="3" customFormat="1" ht="52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 ht="15.75" customHeight="1" x14ac:dyDescent="0.2"/>
    <row r="27" spans="1:16" s="4" customFormat="1" ht="14.2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s="4" customFormat="1" ht="14.2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 s="4" customFormat="1" ht="32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s="5" customFormat="1" ht="21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s="4" customFormat="1" ht="14.2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</sheetData>
  <autoFilter ref="A4:P10"/>
  <mergeCells count="15">
    <mergeCell ref="A12:P12"/>
    <mergeCell ref="A1:P1"/>
    <mergeCell ref="A3:A4"/>
    <mergeCell ref="B3:B4"/>
    <mergeCell ref="C3:C4"/>
    <mergeCell ref="D3:D4"/>
    <mergeCell ref="E3:G3"/>
    <mergeCell ref="C2:P2"/>
    <mergeCell ref="A9:O9"/>
    <mergeCell ref="A2:B2"/>
    <mergeCell ref="M3:P3"/>
    <mergeCell ref="C11:E11"/>
    <mergeCell ref="H3:H4"/>
    <mergeCell ref="B10:P10"/>
    <mergeCell ref="I3:L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user</cp:lastModifiedBy>
  <cp:lastPrinted>2025-02-26T06:27:26Z</cp:lastPrinted>
  <dcterms:created xsi:type="dcterms:W3CDTF">2014-01-15T18:15:09Z</dcterms:created>
  <dcterms:modified xsi:type="dcterms:W3CDTF">2026-10-19T08:18:08Z</dcterms:modified>
</cp:coreProperties>
</file>