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135" tabRatio="500"/>
  </bookViews>
  <sheets>
    <sheet name="гсм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5" i="1" l="1"/>
  <c r="O5" i="1" s="1"/>
  <c r="P5" i="1" s="1"/>
  <c r="Q5" i="1" s="1"/>
  <c r="K5" i="1"/>
  <c r="L5" i="1" s="1"/>
  <c r="M5" i="1" s="1"/>
  <c r="N4" i="1" l="1"/>
  <c r="K4" i="1"/>
  <c r="L4" i="1" s="1"/>
  <c r="M4" i="1" s="1"/>
  <c r="S4" i="1" l="1"/>
  <c r="O4" i="1"/>
  <c r="P4" i="1" s="1"/>
  <c r="Q4" i="1" s="1"/>
  <c r="Q6" i="1" s="1"/>
  <c r="Q11" i="1" l="1"/>
  <c r="K7" i="1"/>
  <c r="Q12" i="1"/>
</calcChain>
</file>

<file path=xl/sharedStrings.xml><?xml version="1.0" encoding="utf-8"?>
<sst xmlns="http://schemas.openxmlformats.org/spreadsheetml/2006/main" count="32" uniqueCount="29">
  <si>
    <t xml:space="preserve">Обоснование начальной (максимальной) цены контракта (Н(М)ЦК)
</t>
  </si>
  <si>
    <t>№</t>
  </si>
  <si>
    <t>Наименование предмета контракта</t>
  </si>
  <si>
    <t>Ед. изм</t>
  </si>
  <si>
    <t>Кол-во</t>
  </si>
  <si>
    <t>Источник ценовой информации</t>
  </si>
  <si>
    <t>Данные реестра контрактов (руб./ед.изм.)</t>
  </si>
  <si>
    <t>Оценка однородности совокупности значений выявленных цен, используемых в расчете Н(М)ЦК</t>
  </si>
  <si>
    <t>Н(М)ЦК определяемая методом сопоставимых рыночных цен (анализа рынка)*</t>
  </si>
  <si>
    <t xml:space="preserve">Номер сведений о контракте №___ от </t>
  </si>
  <si>
    <r>
      <rPr>
        <b/>
        <sz val="10"/>
        <color rgb="FF000000"/>
        <rFont val="Times New Roman"/>
        <family val="1"/>
        <charset val="204"/>
      </rPr>
      <t>Средняя арифметическая цена за единицу     &lt;</t>
    </r>
    <r>
      <rPr>
        <b/>
        <i/>
        <sz val="10"/>
        <color rgb="FF000000"/>
        <rFont val="Times New Roman"/>
        <family val="1"/>
        <charset val="204"/>
      </rPr>
      <t>ц</t>
    </r>
    <r>
      <rPr>
        <b/>
        <sz val="10"/>
        <color rgb="FF000000"/>
        <rFont val="Times New Roman"/>
        <family val="1"/>
        <charset val="204"/>
      </rPr>
      <t xml:space="preserve">&gt; </t>
    </r>
  </si>
  <si>
    <t>Среднее квадратичное отклонение</t>
  </si>
  <si>
    <r>
      <rPr>
        <b/>
        <sz val="10"/>
        <color rgb="FF000000"/>
        <rFont val="Times New Roman"/>
        <family val="1"/>
        <charset val="204"/>
      </rPr>
      <t xml:space="preserve">коэффициент вариации цен V (%)           </t>
    </r>
    <r>
      <rPr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</si>
  <si>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rgb="FF000000"/>
        <rFont val="Times New Roman"/>
        <family val="1"/>
        <charset val="204"/>
      </rPr>
      <t>Расчет Н(М)ЦК по формуле</t>
    </r>
    <r>
      <rPr>
        <sz val="10"/>
        <color rgb="FF000000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</si>
  <si>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</si>
  <si>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</si>
  <si>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</si>
  <si>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t>Бензин автомобильный АИ95</t>
  </si>
  <si>
    <t>ИТОГО (П1+П2+П3):</t>
  </si>
  <si>
    <t>В результате проведенного расчета Н(М)ЦК контракта составила:</t>
  </si>
  <si>
    <t>рублей</t>
  </si>
  <si>
    <t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(Метод сопоставимых рыночных цен (анализ рынка))</t>
  </si>
  <si>
    <t xml:space="preserve">  ОЗ (1%)</t>
  </si>
  <si>
    <t xml:space="preserve"> ОИК (10%)</t>
  </si>
  <si>
    <t>Бензин автомобильный АИ92</t>
  </si>
  <si>
    <t>литр</t>
  </si>
  <si>
    <t>Коммерческое предложение Роснефть вх.№б/н от 14.10.2026г.</t>
  </si>
  <si>
    <t>Коммерческое предложение БРК вх. №б/н от 14.10.2026г.</t>
  </si>
  <si>
    <t>Коммерческое предложение ННК вх.№б/н от 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</si>
</sst>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"/>
    <numFmt numFmtId="165" formatCode="0.000"/>
    <numFmt numFmtId="166" formatCode="_-* #,##0.00_р_._-;\-* #,##0.00_р_._-;_-* \-??_р_._-;_-@_-"/>
    <numFmt numFmtId="167" formatCode="0.0000"/>
  </numFmts>
  <fonts count="17">
    <font>
      <sz val="12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2"/>
      <color rgb="FF0000FF"/>
      <name val="Calibri"/>
      <family val="2"/>
      <charset val="204"/>
    </font>
    <font>
      <u/>
      <sz val="12"/>
      <color rgb="FF0000FF"/>
      <name val="Calibri"/>
      <family val="2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PT Astra Serif"/>
      <family val="1"/>
      <charset val="1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6" fontId="16" fillId="0" borderId="0" applyBorder="0" applyProtection="0"/>
    <xf numFmtId="0" fontId="5" fillId="0" borderId="0" applyBorder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 applyProtection="1"/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top" wrapText="1"/>
    </xf>
    <xf numFmtId="0" fontId="5" fillId="0" borderId="2" xfId="2" applyFont="1" applyBorder="1" applyAlignment="1" applyProtection="1">
      <alignment vertical="top" wrapText="1"/>
    </xf>
    <xf numFmtId="0" fontId="6" fillId="0" borderId="2" xfId="2" applyFont="1" applyBorder="1" applyAlignment="1" applyProtection="1">
      <alignment vertical="top" wrapText="1"/>
    </xf>
    <xf numFmtId="0" fontId="9" fillId="0" borderId="0" xfId="0" applyFont="1" applyAlignment="1">
      <alignment wrapText="1"/>
    </xf>
    <xf numFmtId="0" fontId="10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2" fontId="2" fillId="0" borderId="2" xfId="0" applyNumberFormat="1" applyFont="1" applyBorder="1" applyAlignment="1" applyProtection="1">
      <alignment horizontal="center" vertical="center" wrapText="1"/>
    </xf>
    <xf numFmtId="164" fontId="2" fillId="0" borderId="2" xfId="0" applyNumberFormat="1" applyFont="1" applyBorder="1" applyAlignment="1" applyProtection="1">
      <alignment horizontal="center" vertical="center" wrapText="1"/>
    </xf>
    <xf numFmtId="165" fontId="2" fillId="0" borderId="2" xfId="0" applyNumberFormat="1" applyFont="1" applyBorder="1" applyAlignment="1" applyProtection="1">
      <alignment horizontal="center" vertical="center"/>
    </xf>
    <xf numFmtId="2" fontId="4" fillId="0" borderId="2" xfId="0" applyNumberFormat="1" applyFont="1" applyBorder="1" applyAlignment="1" applyProtection="1">
      <alignment horizontal="center" vertical="center" wrapText="1"/>
    </xf>
    <xf numFmtId="165" fontId="4" fillId="0" borderId="2" xfId="0" applyNumberFormat="1" applyFont="1" applyBorder="1" applyAlignment="1" applyProtection="1">
      <alignment horizontal="center" vertical="center" wrapText="1"/>
    </xf>
    <xf numFmtId="2" fontId="4" fillId="2" borderId="2" xfId="0" applyNumberFormat="1" applyFont="1" applyFill="1" applyBorder="1" applyAlignment="1" applyProtection="1">
      <alignment horizontal="center" vertical="center" wrapText="1"/>
    </xf>
    <xf numFmtId="4" fontId="4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top"/>
    </xf>
    <xf numFmtId="166" fontId="2" fillId="0" borderId="0" xfId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vertical="top" wrapText="1"/>
    </xf>
    <xf numFmtId="4" fontId="11" fillId="0" borderId="0" xfId="0" applyNumberFormat="1" applyFont="1" applyBorder="1" applyAlignment="1" applyProtection="1">
      <alignment horizontal="center" vertical="center" wrapText="1"/>
    </xf>
    <xf numFmtId="2" fontId="2" fillId="0" borderId="0" xfId="0" applyNumberFormat="1" applyFont="1" applyBorder="1" applyAlignment="1" applyProtection="1">
      <alignment horizontal="center" vertical="center" wrapText="1"/>
    </xf>
    <xf numFmtId="164" fontId="2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4" fontId="4" fillId="0" borderId="4" xfId="0" applyNumberFormat="1" applyFont="1" applyBorder="1" applyAlignment="1" applyProtection="1">
      <alignment horizontal="center" vertical="center" wrapText="1"/>
    </xf>
    <xf numFmtId="4" fontId="12" fillId="0" borderId="0" xfId="0" applyNumberFormat="1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2" fontId="12" fillId="0" borderId="0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/>
    <xf numFmtId="0" fontId="4" fillId="0" borderId="0" xfId="0" applyFont="1" applyAlignment="1" applyProtection="1"/>
    <xf numFmtId="0" fontId="13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13" fillId="0" borderId="0" xfId="0" applyFont="1" applyAlignment="1" applyProtection="1">
      <alignment wrapText="1"/>
      <protection locked="0"/>
    </xf>
    <xf numFmtId="167" fontId="13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wrapText="1"/>
      <protection locked="0"/>
    </xf>
    <xf numFmtId="9" fontId="15" fillId="0" borderId="0" xfId="0" applyNumberFormat="1" applyFont="1" applyAlignment="1" applyProtection="1">
      <alignment horizontal="center" vertical="top"/>
    </xf>
    <xf numFmtId="4" fontId="15" fillId="0" borderId="0" xfId="0" applyNumberFormat="1" applyFont="1" applyAlignment="1" applyProtection="1">
      <alignment horizontal="center" vertical="top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center" wrapText="1"/>
    </xf>
    <xf numFmtId="2" fontId="4" fillId="0" borderId="3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2" fontId="4" fillId="0" borderId="2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 applyProtection="1">
      <alignment horizontal="center" vertical="top" wrapText="1"/>
    </xf>
  </cellXfs>
  <cellStyles count="4">
    <cellStyle name="Гиперссылка" xfId="2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19080</xdr:colOff>
      <xdr:row>2</xdr:row>
      <xdr:rowOff>952560</xdr:rowOff>
    </xdr:from>
    <xdr:to>
      <xdr:col>12</xdr:col>
      <xdr:colOff>966240</xdr:colOff>
      <xdr:row>2</xdr:row>
      <xdr:rowOff>1302840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95520" y="1581120"/>
          <a:ext cx="947160" cy="3502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11</xdr:col>
      <xdr:colOff>19080</xdr:colOff>
      <xdr:row>2</xdr:row>
      <xdr:rowOff>923760</xdr:rowOff>
    </xdr:from>
    <xdr:to>
      <xdr:col>11</xdr:col>
      <xdr:colOff>1017000</xdr:colOff>
      <xdr:row>2</xdr:row>
      <xdr:rowOff>1359720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6849720" y="1552320"/>
          <a:ext cx="997920" cy="4359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13</xdr:col>
      <xdr:colOff>16200</xdr:colOff>
      <xdr:row>2</xdr:row>
      <xdr:rowOff>1360800</xdr:rowOff>
    </xdr:from>
    <xdr:to>
      <xdr:col>13</xdr:col>
      <xdr:colOff>1278000</xdr:colOff>
      <xdr:row>2</xdr:row>
      <xdr:rowOff>1666440</xdr:rowOff>
    </xdr:to>
    <xdr:pic>
      <xdr:nvPicPr>
        <xdr:cNvPr id="4" name="Picture 5"/>
        <xdr:cNvPicPr/>
      </xdr:nvPicPr>
      <xdr:blipFill>
        <a:blip xmlns:r="http://schemas.openxmlformats.org/officeDocument/2006/relationships" r:embed="rId3"/>
        <a:stretch/>
      </xdr:blipFill>
      <xdr:spPr>
        <a:xfrm>
          <a:off x="8861040" y="1989360"/>
          <a:ext cx="1261800" cy="3056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13</xdr:col>
      <xdr:colOff>200160</xdr:colOff>
      <xdr:row>2</xdr:row>
      <xdr:rowOff>1238400</xdr:rowOff>
    </xdr:from>
    <xdr:to>
      <xdr:col>13</xdr:col>
      <xdr:colOff>350280</xdr:colOff>
      <xdr:row>2</xdr:row>
      <xdr:rowOff>1464840</xdr:rowOff>
    </xdr:to>
    <xdr:pic>
      <xdr:nvPicPr>
        <xdr:cNvPr id="5" name="Picture 6"/>
        <xdr:cNvPicPr/>
      </xdr:nvPicPr>
      <xdr:blipFill>
        <a:blip xmlns:r="http://schemas.openxmlformats.org/officeDocument/2006/relationships" r:embed="rId4"/>
        <a:stretch/>
      </xdr:blipFill>
      <xdr:spPr>
        <a:xfrm>
          <a:off x="9045000" y="1866960"/>
          <a:ext cx="150120" cy="2264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12</xdr:col>
      <xdr:colOff>19080</xdr:colOff>
      <xdr:row>2</xdr:row>
      <xdr:rowOff>952560</xdr:rowOff>
    </xdr:from>
    <xdr:to>
      <xdr:col>12</xdr:col>
      <xdr:colOff>966240</xdr:colOff>
      <xdr:row>2</xdr:row>
      <xdr:rowOff>1302840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95520" y="1581120"/>
          <a:ext cx="947160" cy="3502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11</xdr:col>
      <xdr:colOff>19080</xdr:colOff>
      <xdr:row>2</xdr:row>
      <xdr:rowOff>923760</xdr:rowOff>
    </xdr:from>
    <xdr:to>
      <xdr:col>11</xdr:col>
      <xdr:colOff>1017000</xdr:colOff>
      <xdr:row>2</xdr:row>
      <xdr:rowOff>1359720</xdr:rowOff>
    </xdr:to>
    <xdr:pic>
      <xdr:nvPicPr>
        <xdr:cNvPr id="7" name="Picture 2"/>
        <xdr:cNvPicPr/>
      </xdr:nvPicPr>
      <xdr:blipFill>
        <a:blip xmlns:r="http://schemas.openxmlformats.org/officeDocument/2006/relationships" r:embed="rId2"/>
        <a:stretch/>
      </xdr:blipFill>
      <xdr:spPr>
        <a:xfrm>
          <a:off x="6849720" y="1552320"/>
          <a:ext cx="997920" cy="43596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13</xdr:col>
      <xdr:colOff>16200</xdr:colOff>
      <xdr:row>2</xdr:row>
      <xdr:rowOff>1360800</xdr:rowOff>
    </xdr:from>
    <xdr:to>
      <xdr:col>13</xdr:col>
      <xdr:colOff>1278000</xdr:colOff>
      <xdr:row>2</xdr:row>
      <xdr:rowOff>1666440</xdr:rowOff>
    </xdr:to>
    <xdr:pic>
      <xdr:nvPicPr>
        <xdr:cNvPr id="8" name="Picture 5"/>
        <xdr:cNvPicPr/>
      </xdr:nvPicPr>
      <xdr:blipFill>
        <a:blip xmlns:r="http://schemas.openxmlformats.org/officeDocument/2006/relationships" r:embed="rId3"/>
        <a:stretch/>
      </xdr:blipFill>
      <xdr:spPr>
        <a:xfrm>
          <a:off x="8861040" y="1989360"/>
          <a:ext cx="1261800" cy="3056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13</xdr:col>
      <xdr:colOff>200160</xdr:colOff>
      <xdr:row>2</xdr:row>
      <xdr:rowOff>1238400</xdr:rowOff>
    </xdr:from>
    <xdr:to>
      <xdr:col>13</xdr:col>
      <xdr:colOff>350280</xdr:colOff>
      <xdr:row>2</xdr:row>
      <xdr:rowOff>1464840</xdr:rowOff>
    </xdr:to>
    <xdr:pic>
      <xdr:nvPicPr>
        <xdr:cNvPr id="9" name="Picture 6"/>
        <xdr:cNvPicPr/>
      </xdr:nvPicPr>
      <xdr:blipFill>
        <a:blip xmlns:r="http://schemas.openxmlformats.org/officeDocument/2006/relationships" r:embed="rId4"/>
        <a:stretch/>
      </xdr:blipFill>
      <xdr:spPr>
        <a:xfrm>
          <a:off x="9045000" y="1866960"/>
          <a:ext cx="150120" cy="22644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tabSelected="1" zoomScaleNormal="100" workbookViewId="0">
      <selection activeCell="E10" sqref="E10"/>
    </sheetView>
  </sheetViews>
  <sheetFormatPr defaultColWidth="9" defaultRowHeight="12.75"/>
  <cols>
    <col min="1" max="1" width="2.75" style="1" customWidth="1"/>
    <col min="2" max="2" width="23.75" style="1" customWidth="1"/>
    <col min="3" max="3" width="8.25" style="1" customWidth="1"/>
    <col min="4" max="4" width="6" style="1" customWidth="1"/>
    <col min="5" max="5" width="11.5" style="1" customWidth="1"/>
    <col min="6" max="6" width="11.25" style="1" customWidth="1"/>
    <col min="7" max="7" width="11.875" style="1" customWidth="1"/>
    <col min="8" max="10" width="10.25" style="1" hidden="1" customWidth="1"/>
    <col min="11" max="11" width="12.75" style="1" customWidth="1"/>
    <col min="12" max="12" width="13.5" style="1" customWidth="1"/>
    <col min="13" max="13" width="12.5" style="1" customWidth="1"/>
    <col min="14" max="14" width="21.5" style="1" customWidth="1"/>
    <col min="15" max="15" width="10.25" style="1" customWidth="1"/>
    <col min="16" max="16" width="9" style="1"/>
    <col min="17" max="17" width="12.625" style="1" customWidth="1"/>
    <col min="18" max="18" width="9" style="1"/>
    <col min="19" max="19" width="9.125" style="1" customWidth="1"/>
    <col min="20" max="16384" width="9" style="1"/>
  </cols>
  <sheetData>
    <row r="1" spans="1:19" ht="36.7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9" ht="12.75" customHeight="1">
      <c r="A2" s="49" t="s">
        <v>1</v>
      </c>
      <c r="B2" s="49" t="s">
        <v>2</v>
      </c>
      <c r="C2" s="49" t="s">
        <v>3</v>
      </c>
      <c r="D2" s="49" t="s">
        <v>4</v>
      </c>
      <c r="E2" s="49" t="s">
        <v>5</v>
      </c>
      <c r="F2" s="49"/>
      <c r="G2" s="49"/>
      <c r="H2" s="49" t="s">
        <v>6</v>
      </c>
      <c r="I2" s="49"/>
      <c r="J2" s="49"/>
      <c r="K2" s="50" t="s">
        <v>7</v>
      </c>
      <c r="L2" s="50"/>
      <c r="M2" s="50"/>
      <c r="N2" s="51" t="s">
        <v>8</v>
      </c>
      <c r="O2" s="51"/>
      <c r="P2" s="51"/>
      <c r="Q2" s="51"/>
    </row>
    <row r="3" spans="1:19" ht="153" customHeight="1">
      <c r="A3" s="49"/>
      <c r="B3" s="49"/>
      <c r="C3" s="49"/>
      <c r="D3" s="49"/>
      <c r="E3" s="4" t="s">
        <v>26</v>
      </c>
      <c r="F3" s="5" t="s">
        <v>27</v>
      </c>
      <c r="G3" s="5" t="s">
        <v>28</v>
      </c>
      <c r="H3" s="3" t="s">
        <v>9</v>
      </c>
      <c r="I3" s="3" t="s">
        <v>9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9" s="16" customFormat="1">
      <c r="A4" s="2">
        <v>1</v>
      </c>
      <c r="B4" s="6" t="s">
        <v>17</v>
      </c>
      <c r="C4" s="7" t="s">
        <v>25</v>
      </c>
      <c r="D4" s="7">
        <v>680.80600000000004</v>
      </c>
      <c r="E4" s="8">
        <v>69.75</v>
      </c>
      <c r="F4" s="8">
        <v>74</v>
      </c>
      <c r="G4" s="8">
        <v>70.63</v>
      </c>
      <c r="H4" s="9"/>
      <c r="I4" s="9">
        <v>0</v>
      </c>
      <c r="J4" s="9">
        <v>0</v>
      </c>
      <c r="K4" s="10">
        <f>AVERAGE(E4:G4)</f>
        <v>71.459999999999994</v>
      </c>
      <c r="L4" s="11">
        <f>SQRT(((SUM((POWER(E4-K4,2)),(POWER(F4-K4,2)),(POWER(G4-K4,2)))/(COLUMNS(E4:G4)-1))))</f>
        <v>2.2432788502546899</v>
      </c>
      <c r="M4" s="11">
        <f>L4/K4*100</f>
        <v>3.1392091383356981</v>
      </c>
      <c r="N4" s="12">
        <f>((D4/3)*(SUM(E4:G4)))</f>
        <v>48650.396760000003</v>
      </c>
      <c r="O4" s="13">
        <f>N4/D4</f>
        <v>71.459999999999994</v>
      </c>
      <c r="P4" s="14">
        <f>ROUND(O4,2)</f>
        <v>71.459999999999994</v>
      </c>
      <c r="Q4" s="15">
        <f>P4*D4</f>
        <v>48650.396759999996</v>
      </c>
      <c r="S4" s="17">
        <f>N4-(K4*D4)</f>
        <v>0</v>
      </c>
    </row>
    <row r="5" spans="1:19" s="16" customFormat="1">
      <c r="A5" s="2">
        <v>2</v>
      </c>
      <c r="B5" s="6" t="s">
        <v>24</v>
      </c>
      <c r="C5" s="7" t="s">
        <v>25</v>
      </c>
      <c r="D5" s="7">
        <v>20</v>
      </c>
      <c r="E5" s="8">
        <v>66.25</v>
      </c>
      <c r="F5" s="8">
        <v>70.599999999999994</v>
      </c>
      <c r="G5" s="8">
        <v>67.09</v>
      </c>
      <c r="H5" s="9"/>
      <c r="I5" s="9"/>
      <c r="J5" s="9"/>
      <c r="K5" s="10">
        <f>AVERAGE(E5:G5)</f>
        <v>67.98</v>
      </c>
      <c r="L5" s="11">
        <f>SQRT(((SUM((POWER(E5-K5,2)),(POWER(F5-K5,2)),(POWER(G5-K5,2)))/(COLUMNS(E5:G5)-1))))</f>
        <v>2.3075311482188017</v>
      </c>
      <c r="M5" s="11">
        <f>L5/K5*100</f>
        <v>3.394426519886439</v>
      </c>
      <c r="N5" s="12">
        <f>((D5/3)*(SUM(E5:G5)))</f>
        <v>1359.6000000000001</v>
      </c>
      <c r="O5" s="13">
        <f>N5/D5</f>
        <v>67.98</v>
      </c>
      <c r="P5" s="14">
        <f>ROUND(O5,2)</f>
        <v>67.98</v>
      </c>
      <c r="Q5" s="15">
        <f>P5*D5</f>
        <v>1359.6000000000001</v>
      </c>
      <c r="S5" s="17"/>
    </row>
    <row r="6" spans="1:19" s="16" customFormat="1" ht="12.75" customHeight="1">
      <c r="A6" s="18"/>
      <c r="B6" s="43"/>
      <c r="C6" s="43"/>
      <c r="D6" s="43"/>
      <c r="E6" s="19"/>
      <c r="F6" s="19"/>
      <c r="G6" s="19"/>
      <c r="H6" s="20"/>
      <c r="I6" s="20"/>
      <c r="J6" s="20"/>
      <c r="K6" s="21"/>
      <c r="L6" s="22"/>
      <c r="M6" s="22"/>
      <c r="N6" s="44" t="s">
        <v>18</v>
      </c>
      <c r="O6" s="44"/>
      <c r="P6" s="44"/>
      <c r="Q6" s="23">
        <f>SUM(Q4:Q5)</f>
        <v>50009.996759999995</v>
      </c>
    </row>
    <row r="7" spans="1:19" s="27" customFormat="1" ht="15.75">
      <c r="A7" s="45" t="s">
        <v>19</v>
      </c>
      <c r="B7" s="45"/>
      <c r="C7" s="45"/>
      <c r="D7" s="45"/>
      <c r="E7" s="45"/>
      <c r="F7" s="45"/>
      <c r="G7" s="45"/>
      <c r="H7" s="45"/>
      <c r="I7" s="45"/>
      <c r="J7" s="45"/>
      <c r="K7" s="24">
        <f>Q6</f>
        <v>50009.996759999995</v>
      </c>
      <c r="L7" s="25" t="s">
        <v>20</v>
      </c>
      <c r="M7" s="25"/>
      <c r="N7" s="25"/>
      <c r="O7" s="25"/>
      <c r="P7" s="25"/>
      <c r="Q7" s="26"/>
    </row>
    <row r="8" spans="1:19" ht="12.75" customHeight="1">
      <c r="A8" s="46" t="s">
        <v>21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</row>
    <row r="9" spans="1:19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9" ht="15.75">
      <c r="A10" s="29"/>
      <c r="B10" s="30"/>
      <c r="C10" s="31"/>
      <c r="D10" s="31"/>
      <c r="E10" s="31"/>
      <c r="F10" s="31"/>
      <c r="G10" s="31"/>
      <c r="K10" s="32"/>
      <c r="L10" s="31"/>
      <c r="M10" s="31"/>
      <c r="N10" s="31"/>
    </row>
    <row r="11" spans="1:19" s="35" customFormat="1" ht="15.75">
      <c r="A11" s="47"/>
      <c r="B11" s="47"/>
      <c r="C11" s="47"/>
      <c r="D11" s="31"/>
      <c r="E11" s="33"/>
      <c r="F11" s="34"/>
      <c r="G11" s="34"/>
      <c r="K11" s="36"/>
      <c r="L11" s="37"/>
      <c r="M11" s="37"/>
      <c r="N11" s="37"/>
      <c r="P11" s="38" t="s">
        <v>22</v>
      </c>
      <c r="Q11" s="39">
        <f>Q6*0.01</f>
        <v>500.09996759999996</v>
      </c>
    </row>
    <row r="12" spans="1:19" s="35" customFormat="1" ht="15.75">
      <c r="A12" s="40"/>
      <c r="B12" s="40"/>
      <c r="C12" s="40"/>
      <c r="D12" s="31"/>
      <c r="E12" s="33"/>
      <c r="F12" s="34"/>
      <c r="G12" s="34"/>
      <c r="K12" s="41"/>
      <c r="L12" s="41"/>
      <c r="M12" s="41"/>
      <c r="N12" s="41"/>
      <c r="P12" s="38" t="s">
        <v>23</v>
      </c>
      <c r="Q12" s="39">
        <f>Q6*0.1</f>
        <v>5000.9996759999995</v>
      </c>
    </row>
    <row r="13" spans="1:19" s="35" customFormat="1" ht="15.75">
      <c r="A13" s="40"/>
      <c r="B13" s="40"/>
      <c r="C13" s="40"/>
      <c r="D13" s="31"/>
      <c r="E13" s="33"/>
      <c r="F13" s="34"/>
      <c r="G13" s="34"/>
      <c r="K13" s="41"/>
      <c r="L13" s="41"/>
      <c r="M13" s="41"/>
      <c r="N13" s="41"/>
    </row>
    <row r="14" spans="1:19" ht="15.75">
      <c r="A14" s="30"/>
      <c r="B14" s="30"/>
      <c r="D14" s="7"/>
      <c r="E14" s="8"/>
      <c r="G14" s="34"/>
      <c r="H14" s="35"/>
      <c r="I14" s="35"/>
      <c r="J14" s="35"/>
      <c r="K14" s="41"/>
      <c r="L14" s="31"/>
      <c r="M14" s="31"/>
      <c r="N14" s="31"/>
    </row>
    <row r="15" spans="1:19" s="35" customFormat="1" ht="15.75">
      <c r="A15" s="42"/>
      <c r="B15" s="42"/>
      <c r="C15" s="42"/>
      <c r="D15" s="7"/>
      <c r="E15" s="8"/>
      <c r="F15" s="1"/>
      <c r="G15" s="34"/>
      <c r="K15" s="41"/>
      <c r="L15" s="37"/>
      <c r="M15" s="37"/>
      <c r="N15" s="37"/>
    </row>
    <row r="16" spans="1:19" ht="15.75">
      <c r="G16" s="34"/>
      <c r="H16" s="35"/>
      <c r="I16" s="35"/>
      <c r="J16" s="35"/>
      <c r="K16" s="41"/>
    </row>
    <row r="17" spans="7:11" ht="15.75">
      <c r="G17" s="34"/>
      <c r="H17" s="35"/>
      <c r="I17" s="35"/>
      <c r="J17" s="35"/>
      <c r="K17" s="41"/>
    </row>
    <row r="18" spans="7:11" ht="15.75">
      <c r="G18" s="34"/>
      <c r="H18" s="35"/>
      <c r="I18" s="35"/>
      <c r="J18" s="35"/>
      <c r="K18" s="41"/>
    </row>
    <row r="19" spans="7:11" ht="15.75">
      <c r="G19" s="34"/>
      <c r="H19" s="35"/>
      <c r="I19" s="35"/>
      <c r="J19" s="35"/>
      <c r="K19" s="41"/>
    </row>
    <row r="20" spans="7:11" ht="15.75">
      <c r="G20" s="34"/>
      <c r="H20" s="35"/>
      <c r="I20" s="35"/>
      <c r="J20" s="35"/>
      <c r="K20" s="41"/>
    </row>
    <row r="21" spans="7:11" ht="15.75">
      <c r="G21" s="34"/>
      <c r="H21" s="35"/>
      <c r="I21" s="35"/>
      <c r="J21" s="35"/>
      <c r="K21" s="41"/>
    </row>
    <row r="22" spans="7:11" ht="15.75">
      <c r="G22" s="34"/>
      <c r="H22" s="35"/>
      <c r="I22" s="35"/>
      <c r="J22" s="35"/>
      <c r="K22" s="41"/>
    </row>
    <row r="23" spans="7:11" ht="15.75">
      <c r="G23" s="34"/>
      <c r="H23" s="35"/>
      <c r="I23" s="35"/>
      <c r="J23" s="35"/>
      <c r="K23" s="41"/>
    </row>
    <row r="24" spans="7:11" ht="15.75">
      <c r="G24" s="34"/>
      <c r="H24" s="35"/>
      <c r="I24" s="35"/>
      <c r="J24" s="35"/>
      <c r="K24" s="41"/>
    </row>
    <row r="25" spans="7:11" ht="15.75">
      <c r="G25" s="34"/>
      <c r="H25" s="35"/>
      <c r="I25" s="35"/>
      <c r="J25" s="35"/>
      <c r="K25" s="41"/>
    </row>
    <row r="26" spans="7:11" ht="15.75">
      <c r="G26" s="34"/>
      <c r="H26" s="35"/>
      <c r="I26" s="35"/>
      <c r="J26" s="35"/>
      <c r="K26" s="41"/>
    </row>
    <row r="27" spans="7:11" ht="15.75">
      <c r="G27" s="34"/>
      <c r="H27" s="35"/>
      <c r="I27" s="35"/>
      <c r="J27" s="35"/>
      <c r="K27" s="41"/>
    </row>
    <row r="28" spans="7:11" ht="15.75">
      <c r="G28" s="34"/>
      <c r="H28" s="35"/>
      <c r="I28" s="35"/>
      <c r="J28" s="35"/>
      <c r="K28" s="41"/>
    </row>
  </sheetData>
  <mergeCells count="14">
    <mergeCell ref="A1:Q1"/>
    <mergeCell ref="A2:A3"/>
    <mergeCell ref="B2:B3"/>
    <mergeCell ref="C2:C3"/>
    <mergeCell ref="D2:D3"/>
    <mergeCell ref="E2:G2"/>
    <mergeCell ref="H2:J2"/>
    <mergeCell ref="K2:M2"/>
    <mergeCell ref="N2:Q2"/>
    <mergeCell ref="B6:D6"/>
    <mergeCell ref="N6:P6"/>
    <mergeCell ref="A7:J7"/>
    <mergeCell ref="A8:Q8"/>
    <mergeCell ref="A11:C11"/>
  </mergeCells>
  <pageMargins left="0.70833333333333304" right="0.70833333333333304" top="0.74791666666666701" bottom="0.74791666666666701" header="0.511811023622047" footer="0.511811023622047"/>
  <pageSetup paperSize="9" fitToHeight="2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гсм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Лыгденов Д.С.</dc:creator>
  <cp:lastModifiedBy>ASD</cp:lastModifiedBy>
  <cp:revision>6</cp:revision>
  <cp:lastPrinted>2026-09-18T09:25:53Z</cp:lastPrinted>
  <dcterms:created xsi:type="dcterms:W3CDTF">2014-06-17T04:29:15Z</dcterms:created>
  <dcterms:modified xsi:type="dcterms:W3CDTF">2026-10-14T07:02:52Z</dcterms:modified>
  <dc:language>ru-RU</dc:language>
</cp:coreProperties>
</file>