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44-ФЗ\_2026 год\Единственный поставщик\1 Березка\200910027126100144 Химические реактивы (Юля)\"/>
    </mc:Choice>
  </mc:AlternateContent>
  <bookViews>
    <workbookView xWindow="0" yWindow="0" windowWidth="28800" windowHeight="12435"/>
  </bookViews>
  <sheets>
    <sheet name="Расчет цены" sheetId="2" r:id="rId1"/>
    <sheet name="Лист1" sheetId="3" state="hidden" r:id="rId2"/>
  </sheets>
  <definedNames>
    <definedName name="_xlnm._FilterDatabase" localSheetId="0" hidden="1">'Расчет цены'!$A$4:$P$28</definedName>
    <definedName name="_xlnm.Print_Area" localSheetId="0">'Расчет цены'!$A$1:$P$29</definedName>
  </definedNames>
  <calcPr calcId="152511"/>
</workbook>
</file>

<file path=xl/calcChain.xml><?xml version="1.0" encoding="utf-8"?>
<calcChain xmlns="http://schemas.openxmlformats.org/spreadsheetml/2006/main">
  <c r="P27" i="2" l="1"/>
  <c r="O26" i="2" l="1"/>
  <c r="P26" i="2" s="1"/>
  <c r="M26" i="2"/>
  <c r="N26" i="2" s="1"/>
  <c r="J26" i="2"/>
  <c r="K26" i="2" s="1"/>
  <c r="L26" i="2" s="1"/>
  <c r="I26" i="2"/>
  <c r="O25" i="2"/>
  <c r="P25" i="2" s="1"/>
  <c r="M25" i="2"/>
  <c r="N25" i="2" s="1"/>
  <c r="J25" i="2"/>
  <c r="I25" i="2"/>
  <c r="O24" i="2"/>
  <c r="P24" i="2" s="1"/>
  <c r="M24" i="2"/>
  <c r="N24" i="2" s="1"/>
  <c r="J24" i="2"/>
  <c r="I24" i="2"/>
  <c r="O23" i="2"/>
  <c r="P23" i="2" s="1"/>
  <c r="M23" i="2"/>
  <c r="N23" i="2" s="1"/>
  <c r="J23" i="2"/>
  <c r="I23" i="2"/>
  <c r="O22" i="2"/>
  <c r="P22" i="2" s="1"/>
  <c r="M22" i="2"/>
  <c r="N22" i="2" s="1"/>
  <c r="J22" i="2"/>
  <c r="I22" i="2"/>
  <c r="O21" i="2"/>
  <c r="P21" i="2" s="1"/>
  <c r="M21" i="2"/>
  <c r="N21" i="2" s="1"/>
  <c r="J21" i="2"/>
  <c r="I21" i="2"/>
  <c r="O20" i="2"/>
  <c r="P20" i="2" s="1"/>
  <c r="M20" i="2"/>
  <c r="N20" i="2" s="1"/>
  <c r="J20" i="2"/>
  <c r="I20" i="2"/>
  <c r="O19" i="2"/>
  <c r="P19" i="2" s="1"/>
  <c r="M19" i="2"/>
  <c r="N19" i="2" s="1"/>
  <c r="J19" i="2"/>
  <c r="I19" i="2"/>
  <c r="A19" i="2"/>
  <c r="A20" i="2" s="1"/>
  <c r="A21" i="2" s="1"/>
  <c r="A22" i="2" s="1"/>
  <c r="A23" i="2" s="1"/>
  <c r="O18" i="2"/>
  <c r="P18" i="2" s="1"/>
  <c r="M18" i="2"/>
  <c r="N18" i="2" s="1"/>
  <c r="J18" i="2"/>
  <c r="I18" i="2"/>
  <c r="K20" i="2" l="1"/>
  <c r="L20" i="2" s="1"/>
  <c r="K25" i="2"/>
  <c r="L25" i="2" s="1"/>
  <c r="K22" i="2"/>
  <c r="L22" i="2" s="1"/>
  <c r="K19" i="2"/>
  <c r="L19" i="2" s="1"/>
  <c r="K18" i="2"/>
  <c r="L18" i="2" s="1"/>
  <c r="K24" i="2"/>
  <c r="L24" i="2" s="1"/>
  <c r="K23" i="2"/>
  <c r="L23" i="2" s="1"/>
  <c r="K21" i="2"/>
  <c r="L21" i="2" s="1"/>
  <c r="O17" i="2"/>
  <c r="P17" i="2" s="1"/>
  <c r="O11" i="2"/>
  <c r="P11" i="2" s="1"/>
  <c r="O12" i="2"/>
  <c r="P12" i="2" s="1"/>
  <c r="O13" i="2"/>
  <c r="P13" i="2" s="1"/>
  <c r="O14" i="2"/>
  <c r="P14" i="2" s="1"/>
  <c r="O15" i="2"/>
  <c r="P15" i="2" s="1"/>
  <c r="O16" i="2"/>
  <c r="P16" i="2" s="1"/>
  <c r="M11" i="2"/>
  <c r="N11" i="2" s="1"/>
  <c r="M12" i="2"/>
  <c r="N12" i="2" s="1"/>
  <c r="M13" i="2"/>
  <c r="N13" i="2" s="1"/>
  <c r="M14" i="2"/>
  <c r="N14" i="2" s="1"/>
  <c r="M15" i="2"/>
  <c r="N15" i="2" s="1"/>
  <c r="M16" i="2"/>
  <c r="N16" i="2" s="1"/>
  <c r="M17" i="2"/>
  <c r="N17" i="2" s="1"/>
  <c r="J11" i="2"/>
  <c r="J12" i="2"/>
  <c r="J13" i="2"/>
  <c r="J14" i="2"/>
  <c r="J15" i="2"/>
  <c r="J16" i="2"/>
  <c r="J17" i="2"/>
  <c r="I11" i="2"/>
  <c r="I12" i="2"/>
  <c r="I13" i="2"/>
  <c r="I14" i="2"/>
  <c r="I15" i="2"/>
  <c r="I16" i="2"/>
  <c r="I17" i="2"/>
  <c r="K16" i="2" l="1"/>
  <c r="L16" i="2" s="1"/>
  <c r="K14" i="2"/>
  <c r="L14" i="2" s="1"/>
  <c r="K13" i="2"/>
  <c r="L13" i="2" s="1"/>
  <c r="K12" i="2"/>
  <c r="L12" i="2" s="1"/>
  <c r="K17" i="2"/>
  <c r="L17" i="2" s="1"/>
  <c r="K11" i="2"/>
  <c r="L11" i="2" s="1"/>
  <c r="K15" i="2"/>
  <c r="L15" i="2" s="1"/>
  <c r="O6" i="2"/>
  <c r="P6" i="2" s="1"/>
  <c r="O7" i="2"/>
  <c r="O8" i="2"/>
  <c r="O9" i="2"/>
  <c r="P9" i="2" s="1"/>
  <c r="O10" i="2"/>
  <c r="O5" i="2"/>
  <c r="P5" i="2" l="1"/>
  <c r="J5" i="2" l="1"/>
  <c r="I5" i="2"/>
  <c r="A6" i="2" l="1"/>
  <c r="A7" i="2" s="1"/>
  <c r="A8" i="2" s="1"/>
  <c r="A9" i="2" s="1"/>
  <c r="A10" i="2" s="1"/>
  <c r="P10" i="2"/>
  <c r="M10" i="2"/>
  <c r="N10" i="2" s="1"/>
  <c r="J10" i="2"/>
  <c r="I10" i="2"/>
  <c r="M9" i="2"/>
  <c r="N9" i="2" s="1"/>
  <c r="J9" i="2"/>
  <c r="I9" i="2"/>
  <c r="P8" i="2"/>
  <c r="M8" i="2"/>
  <c r="N8" i="2" s="1"/>
  <c r="J8" i="2"/>
  <c r="I8" i="2"/>
  <c r="P7" i="2"/>
  <c r="M7" i="2"/>
  <c r="N7" i="2" s="1"/>
  <c r="J7" i="2"/>
  <c r="I7" i="2"/>
  <c r="M6" i="2"/>
  <c r="N6" i="2" s="1"/>
  <c r="J6" i="2"/>
  <c r="I6" i="2"/>
  <c r="K8" i="2" l="1"/>
  <c r="L8" i="2" s="1"/>
  <c r="K10" i="2"/>
  <c r="L10" i="2" s="1"/>
  <c r="K9" i="2"/>
  <c r="L9" i="2" s="1"/>
  <c r="K7" i="2"/>
  <c r="L7" i="2" s="1"/>
  <c r="K6" i="2"/>
  <c r="L6" i="2" s="1"/>
  <c r="M5" i="2"/>
  <c r="N5" i="2" s="1"/>
  <c r="K5" i="2" l="1"/>
  <c r="L5" i="2" s="1"/>
</calcChain>
</file>

<file path=xl/sharedStrings.xml><?xml version="1.0" encoding="utf-8"?>
<sst xmlns="http://schemas.openxmlformats.org/spreadsheetml/2006/main" count="69" uniqueCount="41">
  <si>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</si>
  <si>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</si>
  <si>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</si>
  <si>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</si>
  <si>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</si>
  <si>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t xml:space="preserve">Дата составления: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</si>
  <si>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</si>
  <si>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</si>
  <si>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Источник № 1</t>
  </si>
  <si>
    <t>Источник № 2</t>
  </si>
  <si>
    <t>Источник № 3</t>
  </si>
  <si>
    <t>Совокупность значений</t>
  </si>
  <si>
    <t>№ п/п</t>
  </si>
  <si>
    <t>Цена за ед. изм., руб.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</si>
  <si>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</si>
  <si>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</si>
  <si>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</si>
  <si>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</si>
  <si>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</si>
  <si>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</si>
  <si>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</si>
  <si>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</si>
  <si>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</si>
  <si>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</si>
  <si>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шт</t>
  </si>
  <si>
    <t>Ацетон</t>
  </si>
  <si>
    <t>Ацетонитрил</t>
  </si>
  <si>
    <t>Метилен хлористый</t>
  </si>
  <si>
    <t>Натрий гидроокись</t>
  </si>
  <si>
    <t xml:space="preserve">Никель азотнокислый </t>
  </si>
  <si>
    <t>Кобальт (II) азотнокислый 6-водн.</t>
  </si>
  <si>
    <t xml:space="preserve">Лимонная кислота </t>
  </si>
  <si>
    <t>Мочевина</t>
  </si>
  <si>
    <t>Глюкоза</t>
  </si>
  <si>
    <t>Цилиндр мерный с носиком</t>
  </si>
  <si>
    <t>Дозатор 1-кан переменного объема</t>
  </si>
  <si>
    <t>Наконечник</t>
  </si>
  <si>
    <t>кг</t>
  </si>
  <si>
    <t>упаковка</t>
  </si>
  <si>
    <t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Заказчика: запрос от 17.07.2026 № МГУ-22/4999, КП от 17.07.2026 №УТ-258 , КП от 17.07.2026 №УТ-46482, КП от 17.07.2026 №УТ-464</t>
  </si>
  <si>
    <t xml:space="preserve">РН-метр электронный настольный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</si>
</sst>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4" fontId="6" fillId="0" borderId="0" xfId="0" applyNumberFormat="1" applyFont="1" applyAlignment="1" applyProtection="1">
      <alignment horizontal="center" wrapText="1"/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=""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32657</xdr:colOff>
      <xdr:row>3</xdr:row>
      <xdr:rowOff>2490108</xdr:rowOff>
    </xdr:from>
    <xdr:to>
      <xdr:col>13</xdr:col>
      <xdr:colOff>23132</xdr:colOff>
      <xdr:row>3</xdr:row>
      <xdr:rowOff>2828926</xdr:rowOff>
    </xdr:to>
    <xdr:pic>
      <xdr:nvPicPr>
        <xdr:cNvPr id="2103" name="Picture 5">
          <a:extLst>
            <a:ext uri="{FF2B5EF4-FFF2-40B4-BE49-F238E27FC236}">
              <a16:creationId xmlns=""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0728" y="3333751"/>
          <a:ext cx="1323975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1888672</xdr:rowOff>
    </xdr:from>
    <xdr:to>
      <xdr:col>11</xdr:col>
      <xdr:colOff>27214</xdr:colOff>
      <xdr:row>3</xdr:row>
      <xdr:rowOff>2241097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9157" y="2732315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2272393</xdr:rowOff>
    </xdr:from>
    <xdr:to>
      <xdr:col>12</xdr:col>
      <xdr:colOff>258536</xdr:colOff>
      <xdr:row>3</xdr:row>
      <xdr:rowOff>2500993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4207" y="3116036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9"/>
  <sheetViews>
    <sheetView tabSelected="1" view="pageBreakPreview" topLeftCell="A7" zoomScale="90" zoomScaleNormal="100" zoomScaleSheetLayoutView="90" workbookViewId="0">
      <selection activeCell="E18" sqref="E18"/>
    </sheetView>
  </sheetViews>
  <sheetFormatPr defaultRowHeight="12.75" x14ac:dyDescent="0.2"/>
  <cols>
    <col min="1" max="1" width="5.28515625" style="2" customWidth="1"/>
    <col min="2" max="2" width="43.42578125" style="2" customWidth="1"/>
    <col min="3" max="3" width="13.8554687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5.140625" style="2" customWidth="1"/>
    <col min="8" max="8" width="9.140625" style="2"/>
    <col min="9" max="9" width="16.85546875" style="2" customWidth="1"/>
    <col min="10" max="10" width="15.42578125" style="2" customWidth="1"/>
    <col min="11" max="11" width="15.85546875" style="2" customWidth="1"/>
    <col min="12" max="12" width="17.7109375" style="2" customWidth="1"/>
    <col min="13" max="13" width="20" style="2" customWidth="1"/>
    <col min="14" max="14" width="13.7109375" style="2" customWidth="1"/>
    <col min="15" max="15" width="16" style="2" customWidth="1"/>
    <col min="16" max="16" width="14.28515625" style="2" customWidth="1"/>
    <col min="17" max="16384" width="9.140625" style="2"/>
  </cols>
  <sheetData>
    <row r="1" spans="1:16" s="1" customFormat="1" ht="27.75" customHeight="1" x14ac:dyDescent="0.3">
      <c r="A1" s="28" t="s">
        <v>18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s="1" customFormat="1" ht="24" customHeight="1" x14ac:dyDescent="0.3">
      <c r="A2" s="31" t="s">
        <v>19</v>
      </c>
      <c r="B2" s="33"/>
      <c r="C2" s="31" t="s">
        <v>23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3"/>
    </row>
    <row r="3" spans="1:16" ht="29.25" customHeight="1" x14ac:dyDescent="0.2">
      <c r="A3" s="28" t="s">
        <v>12</v>
      </c>
      <c r="B3" s="28" t="s">
        <v>20</v>
      </c>
      <c r="C3" s="28" t="s">
        <v>7</v>
      </c>
      <c r="D3" s="28" t="s">
        <v>0</v>
      </c>
      <c r="E3" s="30" t="s">
        <v>4</v>
      </c>
      <c r="F3" s="30"/>
      <c r="G3" s="30"/>
      <c r="H3" s="30" t="s">
        <v>3</v>
      </c>
      <c r="I3" s="40" t="s">
        <v>17</v>
      </c>
      <c r="J3" s="41"/>
      <c r="K3" s="41"/>
      <c r="L3" s="42"/>
      <c r="M3" s="30" t="s">
        <v>16</v>
      </c>
      <c r="N3" s="30"/>
      <c r="O3" s="30"/>
      <c r="P3" s="30"/>
    </row>
    <row r="4" spans="1:16" ht="233.25" customHeight="1" x14ac:dyDescent="0.2">
      <c r="A4" s="28"/>
      <c r="B4" s="29"/>
      <c r="C4" s="29"/>
      <c r="D4" s="29"/>
      <c r="E4" s="8" t="s">
        <v>8</v>
      </c>
      <c r="F4" s="8" t="s">
        <v>9</v>
      </c>
      <c r="G4" s="8" t="s">
        <v>10</v>
      </c>
      <c r="H4" s="30"/>
      <c r="I4" s="8" t="s">
        <v>2</v>
      </c>
      <c r="J4" s="8" t="s">
        <v>1</v>
      </c>
      <c r="K4" s="7" t="s">
        <v>6</v>
      </c>
      <c r="L4" s="19" t="s">
        <v>11</v>
      </c>
      <c r="M4" s="9" t="s">
        <v>15</v>
      </c>
      <c r="N4" s="8" t="s">
        <v>13</v>
      </c>
      <c r="O4" s="8" t="s">
        <v>22</v>
      </c>
      <c r="P4" s="8" t="s">
        <v>14</v>
      </c>
    </row>
    <row r="5" spans="1:16" s="6" customFormat="1" ht="23.25" customHeight="1" x14ac:dyDescent="0.2">
      <c r="A5" s="21">
        <v>1</v>
      </c>
      <c r="B5" s="23" t="s">
        <v>25</v>
      </c>
      <c r="C5" s="22" t="s">
        <v>37</v>
      </c>
      <c r="D5" s="22">
        <v>16</v>
      </c>
      <c r="E5" s="24">
        <v>473.25</v>
      </c>
      <c r="F5" s="11">
        <v>448.5</v>
      </c>
      <c r="G5" s="11">
        <v>483</v>
      </c>
      <c r="H5" s="10">
        <v>1</v>
      </c>
      <c r="I5" s="10">
        <f>AVERAGE(E5:G5)</f>
        <v>468.25</v>
      </c>
      <c r="J5" s="11">
        <f>STDEV(E5,F5,G5)</f>
        <v>17.78517641183241</v>
      </c>
      <c r="K5" s="12">
        <f>J5/I5*100</f>
        <v>3.798222405089676</v>
      </c>
      <c r="L5" s="20" t="str">
        <f>IF(K5&lt;33,"ОДНОРОДНЫЕ","НЕОДНОРОДНЫЕ")</f>
        <v>ОДНОРОДНЫЕ</v>
      </c>
      <c r="M5" s="10">
        <f>((D5/3)*(SUM(E5:G5)))</f>
        <v>7492</v>
      </c>
      <c r="N5" s="10">
        <f>M5/D5</f>
        <v>468.25</v>
      </c>
      <c r="O5" s="11">
        <f>E5</f>
        <v>473.25</v>
      </c>
      <c r="P5" s="11">
        <f>D5*O5</f>
        <v>7572</v>
      </c>
    </row>
    <row r="6" spans="1:16" s="6" customFormat="1" ht="29.25" customHeight="1" x14ac:dyDescent="0.2">
      <c r="A6" s="21">
        <f>A5+1</f>
        <v>2</v>
      </c>
      <c r="B6" s="23" t="s">
        <v>26</v>
      </c>
      <c r="C6" s="22" t="s">
        <v>37</v>
      </c>
      <c r="D6" s="22">
        <v>16</v>
      </c>
      <c r="E6" s="24">
        <v>1967</v>
      </c>
      <c r="F6" s="11">
        <v>1865.5</v>
      </c>
      <c r="G6" s="11">
        <v>2009</v>
      </c>
      <c r="H6" s="10">
        <v>1</v>
      </c>
      <c r="I6" s="10">
        <f>AVERAGE(E6:G6)</f>
        <v>1947.1666666666667</v>
      </c>
      <c r="J6" s="11">
        <f>STDEV(E6,F6,G6)</f>
        <v>73.777254850891097</v>
      </c>
      <c r="K6" s="12">
        <f>J6/I6*100</f>
        <v>3.7889542849041051</v>
      </c>
      <c r="L6" s="20" t="str">
        <f>IF(K6&lt;33,"ОДНОРОДНЫЕ","НЕОДНОРОДНЫЕ")</f>
        <v>ОДНОРОДНЫЕ</v>
      </c>
      <c r="M6" s="10">
        <f>((D6/3)*(SUM(E6:G6)))</f>
        <v>31154.666666666664</v>
      </c>
      <c r="N6" s="10">
        <f>M6/D6</f>
        <v>1947.1666666666665</v>
      </c>
      <c r="O6" s="11">
        <f t="shared" ref="O6:O16" si="0">E6</f>
        <v>1967</v>
      </c>
      <c r="P6" s="11">
        <f>D6*O6</f>
        <v>31472</v>
      </c>
    </row>
    <row r="7" spans="1:16" s="6" customFormat="1" ht="21.75" customHeight="1" x14ac:dyDescent="0.2">
      <c r="A7" s="21">
        <f t="shared" ref="A7:A10" si="1">A6+1</f>
        <v>3</v>
      </c>
      <c r="B7" s="23" t="s">
        <v>27</v>
      </c>
      <c r="C7" s="22" t="s">
        <v>37</v>
      </c>
      <c r="D7" s="22">
        <v>28</v>
      </c>
      <c r="E7" s="24">
        <v>309</v>
      </c>
      <c r="F7" s="11">
        <v>292.5</v>
      </c>
      <c r="G7" s="11">
        <v>315</v>
      </c>
      <c r="H7" s="10">
        <v>1</v>
      </c>
      <c r="I7" s="10">
        <f t="shared" ref="I7:I9" si="2">AVERAGE(E7:G7)</f>
        <v>305.5</v>
      </c>
      <c r="J7" s="11">
        <f t="shared" ref="J7:J9" si="3">STDEV(E7,F7,G7)</f>
        <v>11.651180197731044</v>
      </c>
      <c r="K7" s="12">
        <f t="shared" ref="K7:K9" si="4">J7/I7*100</f>
        <v>3.8138069387008326</v>
      </c>
      <c r="L7" s="20" t="str">
        <f t="shared" ref="L7:L17" si="5">IF(K7&lt;33,"ОДНОРОДНЫЕ","НЕОДНОРОДНЫЕ")</f>
        <v>ОДНОРОДНЫЕ</v>
      </c>
      <c r="M7" s="10">
        <f t="shared" ref="M7:M9" si="6">((D7/3)*(SUM(E7:G7)))</f>
        <v>8554</v>
      </c>
      <c r="N7" s="10">
        <f t="shared" ref="N7:N9" si="7">M7/D7</f>
        <v>305.5</v>
      </c>
      <c r="O7" s="11">
        <f t="shared" si="0"/>
        <v>309</v>
      </c>
      <c r="P7" s="11">
        <f t="shared" ref="P7:P8" si="8">D7*O7</f>
        <v>8652</v>
      </c>
    </row>
    <row r="8" spans="1:16" s="6" customFormat="1" ht="25.5" customHeight="1" x14ac:dyDescent="0.2">
      <c r="A8" s="21">
        <f t="shared" si="1"/>
        <v>4</v>
      </c>
      <c r="B8" s="23" t="s">
        <v>28</v>
      </c>
      <c r="C8" s="22" t="s">
        <v>37</v>
      </c>
      <c r="D8" s="22">
        <v>10</v>
      </c>
      <c r="E8" s="24">
        <v>390</v>
      </c>
      <c r="F8" s="11">
        <v>364</v>
      </c>
      <c r="G8" s="11">
        <v>392</v>
      </c>
      <c r="H8" s="10">
        <v>1</v>
      </c>
      <c r="I8" s="10">
        <f t="shared" si="2"/>
        <v>382</v>
      </c>
      <c r="J8" s="11">
        <f t="shared" si="3"/>
        <v>15.620499351813308</v>
      </c>
      <c r="K8" s="12">
        <f t="shared" si="4"/>
        <v>4.0891359559720701</v>
      </c>
      <c r="L8" s="20" t="str">
        <f t="shared" si="5"/>
        <v>ОДНОРОДНЫЕ</v>
      </c>
      <c r="M8" s="10">
        <f t="shared" si="6"/>
        <v>3820</v>
      </c>
      <c r="N8" s="10">
        <f t="shared" si="7"/>
        <v>382</v>
      </c>
      <c r="O8" s="11">
        <f t="shared" si="0"/>
        <v>390</v>
      </c>
      <c r="P8" s="11">
        <f t="shared" si="8"/>
        <v>3900</v>
      </c>
    </row>
    <row r="9" spans="1:16" s="6" customFormat="1" ht="19.5" customHeight="1" x14ac:dyDescent="0.2">
      <c r="A9" s="21">
        <f t="shared" si="1"/>
        <v>5</v>
      </c>
      <c r="B9" s="23" t="s">
        <v>29</v>
      </c>
      <c r="C9" s="22" t="s">
        <v>37</v>
      </c>
      <c r="D9" s="22">
        <v>1</v>
      </c>
      <c r="E9" s="24">
        <v>1870</v>
      </c>
      <c r="F9" s="11">
        <v>1774.5</v>
      </c>
      <c r="G9" s="11">
        <v>1911</v>
      </c>
      <c r="H9" s="10">
        <v>1</v>
      </c>
      <c r="I9" s="10">
        <f t="shared" si="2"/>
        <v>1851.8333333333333</v>
      </c>
      <c r="J9" s="11">
        <f t="shared" si="3"/>
        <v>70.039869598203381</v>
      </c>
      <c r="K9" s="12">
        <f t="shared" si="4"/>
        <v>3.7821907802107848</v>
      </c>
      <c r="L9" s="20" t="str">
        <f t="shared" si="5"/>
        <v>ОДНОРОДНЫЕ</v>
      </c>
      <c r="M9" s="10">
        <f t="shared" si="6"/>
        <v>1851.8333333333333</v>
      </c>
      <c r="N9" s="10">
        <f t="shared" si="7"/>
        <v>1851.8333333333333</v>
      </c>
      <c r="O9" s="11">
        <f t="shared" si="0"/>
        <v>1870</v>
      </c>
      <c r="P9" s="11">
        <f>D9*O9</f>
        <v>1870</v>
      </c>
    </row>
    <row r="10" spans="1:16" s="6" customFormat="1" ht="24" customHeight="1" x14ac:dyDescent="0.2">
      <c r="A10" s="21">
        <f t="shared" si="1"/>
        <v>6</v>
      </c>
      <c r="B10" s="23" t="s">
        <v>30</v>
      </c>
      <c r="C10" s="22" t="s">
        <v>37</v>
      </c>
      <c r="D10" s="22">
        <v>1</v>
      </c>
      <c r="E10" s="24">
        <v>2994</v>
      </c>
      <c r="F10" s="11">
        <v>2840.5</v>
      </c>
      <c r="G10" s="11">
        <v>3059</v>
      </c>
      <c r="H10" s="10">
        <v>1</v>
      </c>
      <c r="I10" s="10">
        <f t="shared" ref="I10:I17" si="9">AVERAGE(E10:G10)</f>
        <v>2964.5</v>
      </c>
      <c r="J10" s="11">
        <f t="shared" ref="J10:J17" si="10">STDEV(E10,F10,G10)</f>
        <v>112.19737073568169</v>
      </c>
      <c r="K10" s="12">
        <f t="shared" ref="K10:K17" si="11">J10/I10*100</f>
        <v>3.7846979502675557</v>
      </c>
      <c r="L10" s="20" t="str">
        <f t="shared" si="5"/>
        <v>ОДНОРОДНЫЕ</v>
      </c>
      <c r="M10" s="10">
        <f t="shared" ref="M10:M17" si="12">((D10/3)*(SUM(E10:G10)))</f>
        <v>2964.5</v>
      </c>
      <c r="N10" s="10">
        <f t="shared" ref="N10:N17" si="13">M10/D10</f>
        <v>2964.5</v>
      </c>
      <c r="O10" s="11">
        <f t="shared" si="0"/>
        <v>2994</v>
      </c>
      <c r="P10" s="11">
        <f t="shared" ref="P10:P17" si="14">D10*O10</f>
        <v>2994</v>
      </c>
    </row>
    <row r="11" spans="1:16" s="6" customFormat="1" ht="17.25" customHeight="1" x14ac:dyDescent="0.2">
      <c r="A11" s="26">
        <v>7</v>
      </c>
      <c r="B11" s="23" t="s">
        <v>31</v>
      </c>
      <c r="C11" s="22" t="s">
        <v>37</v>
      </c>
      <c r="D11" s="22">
        <v>1</v>
      </c>
      <c r="E11" s="24">
        <v>248</v>
      </c>
      <c r="F11" s="11">
        <v>309.39999999999998</v>
      </c>
      <c r="G11" s="11">
        <v>333.2</v>
      </c>
      <c r="H11" s="10">
        <v>1</v>
      </c>
      <c r="I11" s="10">
        <f t="shared" si="9"/>
        <v>296.86666666666662</v>
      </c>
      <c r="J11" s="11">
        <f t="shared" si="10"/>
        <v>43.961043360381403</v>
      </c>
      <c r="K11" s="12">
        <f t="shared" si="11"/>
        <v>14.808346067947925</v>
      </c>
      <c r="L11" s="20" t="str">
        <f t="shared" si="5"/>
        <v>ОДНОРОДНЫЕ</v>
      </c>
      <c r="M11" s="10">
        <f t="shared" si="12"/>
        <v>296.86666666666662</v>
      </c>
      <c r="N11" s="10">
        <f t="shared" si="13"/>
        <v>296.86666666666662</v>
      </c>
      <c r="O11" s="11">
        <f t="shared" si="0"/>
        <v>248</v>
      </c>
      <c r="P11" s="11">
        <f>D11*O11</f>
        <v>248</v>
      </c>
    </row>
    <row r="12" spans="1:16" s="6" customFormat="1" ht="15" customHeight="1" x14ac:dyDescent="0.2">
      <c r="A12" s="26">
        <v>8</v>
      </c>
      <c r="B12" s="23" t="s">
        <v>32</v>
      </c>
      <c r="C12" s="22" t="s">
        <v>37</v>
      </c>
      <c r="D12" s="22">
        <v>1</v>
      </c>
      <c r="E12" s="24">
        <v>333</v>
      </c>
      <c r="F12" s="11">
        <v>416</v>
      </c>
      <c r="G12" s="11">
        <v>448</v>
      </c>
      <c r="H12" s="10">
        <v>1</v>
      </c>
      <c r="I12" s="10">
        <f t="shared" si="9"/>
        <v>399</v>
      </c>
      <c r="J12" s="11">
        <f t="shared" si="10"/>
        <v>59.354865007006801</v>
      </c>
      <c r="K12" s="12">
        <f t="shared" si="11"/>
        <v>14.875906016793685</v>
      </c>
      <c r="L12" s="20" t="str">
        <f t="shared" si="5"/>
        <v>ОДНОРОДНЫЕ</v>
      </c>
      <c r="M12" s="10">
        <f t="shared" si="12"/>
        <v>399</v>
      </c>
      <c r="N12" s="10">
        <f t="shared" si="13"/>
        <v>399</v>
      </c>
      <c r="O12" s="11">
        <f t="shared" si="0"/>
        <v>333</v>
      </c>
      <c r="P12" s="11">
        <f>D12*O12</f>
        <v>333</v>
      </c>
    </row>
    <row r="13" spans="1:16" s="6" customFormat="1" ht="19.5" customHeight="1" x14ac:dyDescent="0.2">
      <c r="A13" s="26">
        <v>9</v>
      </c>
      <c r="B13" s="23" t="s">
        <v>33</v>
      </c>
      <c r="C13" s="22" t="s">
        <v>37</v>
      </c>
      <c r="D13" s="22">
        <v>1</v>
      </c>
      <c r="E13" s="24">
        <v>241</v>
      </c>
      <c r="F13" s="11">
        <v>301.60000000000002</v>
      </c>
      <c r="G13" s="11">
        <v>324.8</v>
      </c>
      <c r="H13" s="10">
        <v>1</v>
      </c>
      <c r="I13" s="10">
        <f t="shared" si="9"/>
        <v>289.13333333333338</v>
      </c>
      <c r="J13" s="11">
        <f t="shared" si="10"/>
        <v>43.268618343243993</v>
      </c>
      <c r="K13" s="12">
        <f t="shared" si="11"/>
        <v>14.96493601910675</v>
      </c>
      <c r="L13" s="20" t="str">
        <f t="shared" si="5"/>
        <v>ОДНОРОДНЫЕ</v>
      </c>
      <c r="M13" s="10">
        <f t="shared" si="12"/>
        <v>289.13333333333333</v>
      </c>
      <c r="N13" s="10">
        <f t="shared" si="13"/>
        <v>289.13333333333333</v>
      </c>
      <c r="O13" s="11">
        <f t="shared" si="0"/>
        <v>241</v>
      </c>
      <c r="P13" s="11">
        <f t="shared" si="14"/>
        <v>241</v>
      </c>
    </row>
    <row r="14" spans="1:16" s="6" customFormat="1" ht="32.25" customHeight="1" x14ac:dyDescent="0.2">
      <c r="A14" s="26">
        <v>10</v>
      </c>
      <c r="B14" s="23" t="s">
        <v>40</v>
      </c>
      <c r="C14" s="22" t="s">
        <v>24</v>
      </c>
      <c r="D14" s="22">
        <v>1</v>
      </c>
      <c r="E14" s="24">
        <v>43939</v>
      </c>
      <c r="F14" s="11">
        <v>54966.6</v>
      </c>
      <c r="G14" s="11">
        <v>59194.8</v>
      </c>
      <c r="H14" s="10">
        <v>1</v>
      </c>
      <c r="I14" s="10">
        <f t="shared" si="9"/>
        <v>52700.133333333339</v>
      </c>
      <c r="J14" s="11">
        <f t="shared" si="10"/>
        <v>7876.3895138148237</v>
      </c>
      <c r="K14" s="12">
        <f t="shared" si="11"/>
        <v>14.945672839186027</v>
      </c>
      <c r="L14" s="20" t="str">
        <f t="shared" si="5"/>
        <v>ОДНОРОДНЫЕ</v>
      </c>
      <c r="M14" s="10">
        <f t="shared" si="12"/>
        <v>52700.133333333339</v>
      </c>
      <c r="N14" s="10">
        <f t="shared" si="13"/>
        <v>52700.133333333339</v>
      </c>
      <c r="O14" s="11">
        <f t="shared" si="0"/>
        <v>43939</v>
      </c>
      <c r="P14" s="11">
        <f t="shared" si="14"/>
        <v>43939</v>
      </c>
    </row>
    <row r="15" spans="1:16" s="6" customFormat="1" ht="25.5" customHeight="1" x14ac:dyDescent="0.2">
      <c r="A15" s="26">
        <v>11</v>
      </c>
      <c r="B15" s="23" t="s">
        <v>34</v>
      </c>
      <c r="C15" s="22" t="s">
        <v>24</v>
      </c>
      <c r="D15" s="22">
        <v>1</v>
      </c>
      <c r="E15" s="24">
        <v>228</v>
      </c>
      <c r="F15" s="11">
        <v>284.7</v>
      </c>
      <c r="G15" s="11">
        <v>306.60000000000002</v>
      </c>
      <c r="H15" s="10">
        <v>1</v>
      </c>
      <c r="I15" s="10">
        <f t="shared" si="9"/>
        <v>273.10000000000002</v>
      </c>
      <c r="J15" s="11">
        <f t="shared" si="10"/>
        <v>40.563653681590232</v>
      </c>
      <c r="K15" s="12">
        <f t="shared" si="11"/>
        <v>14.853040527861673</v>
      </c>
      <c r="L15" s="20" t="str">
        <f t="shared" si="5"/>
        <v>ОДНОРОДНЫЕ</v>
      </c>
      <c r="M15" s="10">
        <f t="shared" si="12"/>
        <v>273.10000000000002</v>
      </c>
      <c r="N15" s="10">
        <f t="shared" si="13"/>
        <v>273.10000000000002</v>
      </c>
      <c r="O15" s="11">
        <f t="shared" si="0"/>
        <v>228</v>
      </c>
      <c r="P15" s="11">
        <f t="shared" si="14"/>
        <v>228</v>
      </c>
    </row>
    <row r="16" spans="1:16" s="6" customFormat="1" ht="18" customHeight="1" x14ac:dyDescent="0.2">
      <c r="A16" s="26">
        <v>12</v>
      </c>
      <c r="B16" s="23" t="s">
        <v>34</v>
      </c>
      <c r="C16" s="22" t="s">
        <v>24</v>
      </c>
      <c r="D16" s="22">
        <v>1</v>
      </c>
      <c r="E16" s="24">
        <v>322</v>
      </c>
      <c r="F16" s="11">
        <v>401.7</v>
      </c>
      <c r="G16" s="11">
        <v>432.6</v>
      </c>
      <c r="H16" s="10">
        <v>1</v>
      </c>
      <c r="I16" s="10">
        <f t="shared" si="9"/>
        <v>385.43333333333339</v>
      </c>
      <c r="J16" s="11">
        <f t="shared" si="10"/>
        <v>57.06613122801717</v>
      </c>
      <c r="K16" s="12">
        <f t="shared" si="11"/>
        <v>14.805707315061097</v>
      </c>
      <c r="L16" s="20" t="str">
        <f t="shared" si="5"/>
        <v>ОДНОРОДНЫЕ</v>
      </c>
      <c r="M16" s="10">
        <f t="shared" si="12"/>
        <v>385.43333333333339</v>
      </c>
      <c r="N16" s="10">
        <f t="shared" si="13"/>
        <v>385.43333333333339</v>
      </c>
      <c r="O16" s="11">
        <f t="shared" si="0"/>
        <v>322</v>
      </c>
      <c r="P16" s="11">
        <f t="shared" si="14"/>
        <v>322</v>
      </c>
    </row>
    <row r="17" spans="1:16" s="6" customFormat="1" ht="20.25" customHeight="1" x14ac:dyDescent="0.2">
      <c r="A17" s="26">
        <v>13</v>
      </c>
      <c r="B17" s="23" t="s">
        <v>34</v>
      </c>
      <c r="C17" s="22" t="s">
        <v>24</v>
      </c>
      <c r="D17" s="22">
        <v>1</v>
      </c>
      <c r="E17" s="24">
        <v>362</v>
      </c>
      <c r="F17" s="11">
        <v>452.4</v>
      </c>
      <c r="G17" s="11">
        <v>487.2</v>
      </c>
      <c r="H17" s="10">
        <v>1</v>
      </c>
      <c r="I17" s="10">
        <f t="shared" si="9"/>
        <v>433.86666666666662</v>
      </c>
      <c r="J17" s="11">
        <f t="shared" si="10"/>
        <v>64.624866215206595</v>
      </c>
      <c r="K17" s="12">
        <f t="shared" si="11"/>
        <v>14.89509823644897</v>
      </c>
      <c r="L17" s="20" t="str">
        <f t="shared" si="5"/>
        <v>ОДНОРОДНЫЕ</v>
      </c>
      <c r="M17" s="10">
        <f t="shared" si="12"/>
        <v>433.86666666666662</v>
      </c>
      <c r="N17" s="10">
        <f t="shared" si="13"/>
        <v>433.86666666666662</v>
      </c>
      <c r="O17" s="11">
        <f>E17</f>
        <v>362</v>
      </c>
      <c r="P17" s="11">
        <f t="shared" si="14"/>
        <v>362</v>
      </c>
    </row>
    <row r="18" spans="1:16" s="6" customFormat="1" ht="23.25" customHeight="1" x14ac:dyDescent="0.2">
      <c r="A18" s="21">
        <v>14</v>
      </c>
      <c r="B18" s="23" t="s">
        <v>34</v>
      </c>
      <c r="C18" s="22" t="s">
        <v>24</v>
      </c>
      <c r="D18" s="22">
        <v>1</v>
      </c>
      <c r="E18" s="24">
        <v>1113</v>
      </c>
      <c r="F18" s="11">
        <v>1392.3</v>
      </c>
      <c r="G18" s="11">
        <v>1499.4</v>
      </c>
      <c r="H18" s="10">
        <v>1</v>
      </c>
      <c r="I18" s="10">
        <f>AVERAGE(E18:G18)</f>
        <v>1334.9</v>
      </c>
      <c r="J18" s="11">
        <f>STDEV(E18,F18,G18)</f>
        <v>199.49263144286823</v>
      </c>
      <c r="K18" s="12">
        <f>J18/I18*100</f>
        <v>14.944387702664486</v>
      </c>
      <c r="L18" s="20" t="str">
        <f>IF(K18&lt;33,"ОДНОРОДНЫЕ","НЕОДНОРОДНЫЕ")</f>
        <v>ОДНОРОДНЫЕ</v>
      </c>
      <c r="M18" s="10">
        <f>((D18/3)*(SUM(E18:G18)))</f>
        <v>1334.9</v>
      </c>
      <c r="N18" s="10">
        <f>M18/D18</f>
        <v>1334.9</v>
      </c>
      <c r="O18" s="11">
        <f>E18</f>
        <v>1113</v>
      </c>
      <c r="P18" s="11">
        <f>D18*O18</f>
        <v>1113</v>
      </c>
    </row>
    <row r="19" spans="1:16" s="6" customFormat="1" ht="29.25" customHeight="1" x14ac:dyDescent="0.2">
      <c r="A19" s="21">
        <f>A18+1</f>
        <v>15</v>
      </c>
      <c r="B19" s="23" t="s">
        <v>35</v>
      </c>
      <c r="C19" s="22" t="s">
        <v>24</v>
      </c>
      <c r="D19" s="22">
        <v>1</v>
      </c>
      <c r="E19" s="24">
        <v>4071</v>
      </c>
      <c r="F19" s="11">
        <v>5093.3999999999996</v>
      </c>
      <c r="G19" s="11">
        <v>5485.2</v>
      </c>
      <c r="H19" s="10">
        <v>1</v>
      </c>
      <c r="I19" s="10">
        <f>AVERAGE(E19:G19)</f>
        <v>4883.2</v>
      </c>
      <c r="J19" s="11">
        <f>STDEV(E19,F19,G19)</f>
        <v>730.15644898884864</v>
      </c>
      <c r="K19" s="12">
        <f>J19/I19*100</f>
        <v>14.952417451442674</v>
      </c>
      <c r="L19" s="20" t="str">
        <f>IF(K19&lt;33,"ОДНОРОДНЫЕ","НЕОДНОРОДНЫЕ")</f>
        <v>ОДНОРОДНЫЕ</v>
      </c>
      <c r="M19" s="10">
        <f>((D19/3)*(SUM(E19:G19)))</f>
        <v>4883.1999999999989</v>
      </c>
      <c r="N19" s="10">
        <f>M19/D19</f>
        <v>4883.1999999999989</v>
      </c>
      <c r="O19" s="11">
        <f t="shared" ref="O19:O26" si="15">E19</f>
        <v>4071</v>
      </c>
      <c r="P19" s="11">
        <f>D19*O19</f>
        <v>4071</v>
      </c>
    </row>
    <row r="20" spans="1:16" s="6" customFormat="1" ht="21.75" customHeight="1" x14ac:dyDescent="0.2">
      <c r="A20" s="21">
        <f t="shared" ref="A20:A23" si="16">A19+1</f>
        <v>16</v>
      </c>
      <c r="B20" s="23" t="s">
        <v>35</v>
      </c>
      <c r="C20" s="22" t="s">
        <v>24</v>
      </c>
      <c r="D20" s="22">
        <v>1</v>
      </c>
      <c r="E20" s="24">
        <v>4071</v>
      </c>
      <c r="F20" s="11">
        <v>5093.3999999999996</v>
      </c>
      <c r="G20" s="11">
        <v>5485.2</v>
      </c>
      <c r="H20" s="10">
        <v>1</v>
      </c>
      <c r="I20" s="10">
        <f t="shared" ref="I20:I26" si="17">AVERAGE(E20:G20)</f>
        <v>4883.2</v>
      </c>
      <c r="J20" s="11">
        <f t="shared" ref="J20:J26" si="18">STDEV(E20,F20,G20)</f>
        <v>730.15644898884864</v>
      </c>
      <c r="K20" s="12">
        <f t="shared" ref="K20:K26" si="19">J20/I20*100</f>
        <v>14.952417451442674</v>
      </c>
      <c r="L20" s="20" t="str">
        <f t="shared" ref="L20:L26" si="20">IF(K20&lt;33,"ОДНОРОДНЫЕ","НЕОДНОРОДНЫЕ")</f>
        <v>ОДНОРОДНЫЕ</v>
      </c>
      <c r="M20" s="10">
        <f t="shared" ref="M20:M22" si="21">((D20/3)*(SUM(E20:G20)))</f>
        <v>4883.1999999999989</v>
      </c>
      <c r="N20" s="10">
        <f t="shared" ref="N20:N26" si="22">M20/D20</f>
        <v>4883.1999999999989</v>
      </c>
      <c r="O20" s="11">
        <f t="shared" si="15"/>
        <v>4071</v>
      </c>
      <c r="P20" s="11">
        <f t="shared" ref="P20:P21" si="23">D20*O20</f>
        <v>4071</v>
      </c>
    </row>
    <row r="21" spans="1:16" s="6" customFormat="1" ht="25.5" customHeight="1" x14ac:dyDescent="0.2">
      <c r="A21" s="21">
        <f t="shared" si="16"/>
        <v>17</v>
      </c>
      <c r="B21" s="23" t="s">
        <v>35</v>
      </c>
      <c r="C21" s="22" t="s">
        <v>24</v>
      </c>
      <c r="D21" s="22">
        <v>1</v>
      </c>
      <c r="E21" s="24">
        <v>4071</v>
      </c>
      <c r="F21" s="11">
        <v>5093.3999999999996</v>
      </c>
      <c r="G21" s="11">
        <v>5485.2</v>
      </c>
      <c r="H21" s="10">
        <v>1</v>
      </c>
      <c r="I21" s="10">
        <f t="shared" si="17"/>
        <v>4883.2</v>
      </c>
      <c r="J21" s="11">
        <f t="shared" si="18"/>
        <v>730.15644898884864</v>
      </c>
      <c r="K21" s="12">
        <f t="shared" si="19"/>
        <v>14.952417451442674</v>
      </c>
      <c r="L21" s="20" t="str">
        <f t="shared" si="20"/>
        <v>ОДНОРОДНЫЕ</v>
      </c>
      <c r="M21" s="10">
        <f t="shared" si="21"/>
        <v>4883.1999999999989</v>
      </c>
      <c r="N21" s="10">
        <f t="shared" si="22"/>
        <v>4883.1999999999989</v>
      </c>
      <c r="O21" s="11">
        <f t="shared" si="15"/>
        <v>4071</v>
      </c>
      <c r="P21" s="11">
        <f t="shared" si="23"/>
        <v>4071</v>
      </c>
    </row>
    <row r="22" spans="1:16" s="6" customFormat="1" ht="19.5" customHeight="1" x14ac:dyDescent="0.2">
      <c r="A22" s="21">
        <f t="shared" si="16"/>
        <v>18</v>
      </c>
      <c r="B22" s="23" t="s">
        <v>35</v>
      </c>
      <c r="C22" s="22" t="s">
        <v>24</v>
      </c>
      <c r="D22" s="22">
        <v>1</v>
      </c>
      <c r="E22" s="24">
        <v>4071</v>
      </c>
      <c r="F22" s="11">
        <v>5093.3999999999996</v>
      </c>
      <c r="G22" s="11">
        <v>5485.2</v>
      </c>
      <c r="H22" s="10">
        <v>1</v>
      </c>
      <c r="I22" s="10">
        <f t="shared" si="17"/>
        <v>4883.2</v>
      </c>
      <c r="J22" s="11">
        <f t="shared" si="18"/>
        <v>730.15644898884864</v>
      </c>
      <c r="K22" s="12">
        <f t="shared" si="19"/>
        <v>14.952417451442674</v>
      </c>
      <c r="L22" s="20" t="str">
        <f t="shared" si="20"/>
        <v>ОДНОРОДНЫЕ</v>
      </c>
      <c r="M22" s="10">
        <f t="shared" si="21"/>
        <v>4883.1999999999989</v>
      </c>
      <c r="N22" s="10">
        <f t="shared" si="22"/>
        <v>4883.1999999999989</v>
      </c>
      <c r="O22" s="11">
        <f t="shared" si="15"/>
        <v>4071</v>
      </c>
      <c r="P22" s="11">
        <f>D22*O22</f>
        <v>4071</v>
      </c>
    </row>
    <row r="23" spans="1:16" s="6" customFormat="1" ht="24" customHeight="1" x14ac:dyDescent="0.2">
      <c r="A23" s="21">
        <f t="shared" si="16"/>
        <v>19</v>
      </c>
      <c r="B23" s="23" t="s">
        <v>36</v>
      </c>
      <c r="C23" s="22" t="s">
        <v>38</v>
      </c>
      <c r="D23" s="22">
        <v>1</v>
      </c>
      <c r="E23" s="24">
        <v>347</v>
      </c>
      <c r="F23" s="11">
        <v>434.2</v>
      </c>
      <c r="G23" s="11">
        <v>467.6</v>
      </c>
      <c r="H23" s="10">
        <v>1</v>
      </c>
      <c r="I23" s="10">
        <f t="shared" si="17"/>
        <v>416.26666666666671</v>
      </c>
      <c r="J23" s="11">
        <f t="shared" si="18"/>
        <v>62.267915761917685</v>
      </c>
      <c r="K23" s="12">
        <f t="shared" si="19"/>
        <v>14.958660096552933</v>
      </c>
      <c r="L23" s="20" t="str">
        <f t="shared" si="20"/>
        <v>ОДНОРОДНЫЕ</v>
      </c>
      <c r="M23" s="10">
        <f t="shared" ref="M23:M26" si="24">((D23/3)*(SUM(E23:G23)))</f>
        <v>416.26666666666671</v>
      </c>
      <c r="N23" s="10">
        <f t="shared" si="22"/>
        <v>416.26666666666671</v>
      </c>
      <c r="O23" s="11">
        <f t="shared" si="15"/>
        <v>347</v>
      </c>
      <c r="P23" s="11">
        <f t="shared" ref="P23" si="25">D23*O23</f>
        <v>347</v>
      </c>
    </row>
    <row r="24" spans="1:16" s="6" customFormat="1" ht="24" customHeight="1" x14ac:dyDescent="0.2">
      <c r="A24" s="26">
        <v>20</v>
      </c>
      <c r="B24" s="23" t="s">
        <v>36</v>
      </c>
      <c r="C24" s="22" t="s">
        <v>38</v>
      </c>
      <c r="D24" s="22">
        <v>1</v>
      </c>
      <c r="E24" s="24">
        <v>387</v>
      </c>
      <c r="F24" s="11">
        <v>483.6</v>
      </c>
      <c r="G24" s="11">
        <v>520.79999999999995</v>
      </c>
      <c r="H24" s="10">
        <v>1</v>
      </c>
      <c r="I24" s="10">
        <f t="shared" si="17"/>
        <v>463.8</v>
      </c>
      <c r="J24" s="11">
        <f t="shared" si="18"/>
        <v>69.062580316695062</v>
      </c>
      <c r="K24" s="12">
        <f t="shared" si="19"/>
        <v>14.890595152370647</v>
      </c>
      <c r="L24" s="20" t="str">
        <f t="shared" si="20"/>
        <v>ОДНОРОДНЫЕ</v>
      </c>
      <c r="M24" s="10">
        <f t="shared" si="24"/>
        <v>463.8</v>
      </c>
      <c r="N24" s="10">
        <f t="shared" si="22"/>
        <v>463.8</v>
      </c>
      <c r="O24" s="11">
        <f t="shared" si="15"/>
        <v>387</v>
      </c>
      <c r="P24" s="11">
        <f>D24*O24</f>
        <v>387</v>
      </c>
    </row>
    <row r="25" spans="1:16" s="6" customFormat="1" ht="15" customHeight="1" x14ac:dyDescent="0.2">
      <c r="A25" s="26">
        <v>21</v>
      </c>
      <c r="B25" s="23" t="s">
        <v>36</v>
      </c>
      <c r="C25" s="22" t="s">
        <v>38</v>
      </c>
      <c r="D25" s="22">
        <v>1</v>
      </c>
      <c r="E25" s="24">
        <v>1382</v>
      </c>
      <c r="F25" s="11">
        <v>1729</v>
      </c>
      <c r="G25" s="11">
        <v>1862</v>
      </c>
      <c r="H25" s="10">
        <v>1</v>
      </c>
      <c r="I25" s="10">
        <f t="shared" si="17"/>
        <v>1657.6666666666667</v>
      </c>
      <c r="J25" s="11">
        <f t="shared" si="18"/>
        <v>247.82318966015566</v>
      </c>
      <c r="K25" s="12">
        <f t="shared" si="19"/>
        <v>14.950122038617874</v>
      </c>
      <c r="L25" s="20" t="str">
        <f t="shared" si="20"/>
        <v>ОДНОРОДНЫЕ</v>
      </c>
      <c r="M25" s="10">
        <f t="shared" si="24"/>
        <v>1657.6666666666665</v>
      </c>
      <c r="N25" s="10">
        <f t="shared" si="22"/>
        <v>1657.6666666666665</v>
      </c>
      <c r="O25" s="11">
        <f t="shared" si="15"/>
        <v>1382</v>
      </c>
      <c r="P25" s="11">
        <f>D25*O25</f>
        <v>1382</v>
      </c>
    </row>
    <row r="26" spans="1:16" s="6" customFormat="1" ht="19.5" customHeight="1" x14ac:dyDescent="0.2">
      <c r="A26" s="26">
        <v>22</v>
      </c>
      <c r="B26" s="23" t="s">
        <v>36</v>
      </c>
      <c r="C26" s="22" t="s">
        <v>38</v>
      </c>
      <c r="D26" s="22">
        <v>1</v>
      </c>
      <c r="E26" s="24">
        <v>1130.6300000000001</v>
      </c>
      <c r="F26" s="11">
        <v>1414.4</v>
      </c>
      <c r="G26" s="11">
        <v>1523.2</v>
      </c>
      <c r="H26" s="10">
        <v>1</v>
      </c>
      <c r="I26" s="10">
        <f t="shared" si="17"/>
        <v>1356.0766666666668</v>
      </c>
      <c r="J26" s="11">
        <f t="shared" si="18"/>
        <v>202.67957379403816</v>
      </c>
      <c r="K26" s="12">
        <f t="shared" si="19"/>
        <v>14.94602619276969</v>
      </c>
      <c r="L26" s="20" t="str">
        <f t="shared" si="20"/>
        <v>ОДНОРОДНЫЕ</v>
      </c>
      <c r="M26" s="10">
        <f t="shared" si="24"/>
        <v>1356.0766666666668</v>
      </c>
      <c r="N26" s="10">
        <f t="shared" si="22"/>
        <v>1356.0766666666668</v>
      </c>
      <c r="O26" s="11">
        <f t="shared" si="15"/>
        <v>1130.6300000000001</v>
      </c>
      <c r="P26" s="11">
        <f t="shared" ref="P26" si="26">D26*O26</f>
        <v>1130.6300000000001</v>
      </c>
    </row>
    <row r="27" spans="1:16" ht="21" customHeight="1" x14ac:dyDescent="0.2">
      <c r="A27" s="34" t="s">
        <v>21</v>
      </c>
      <c r="B27" s="35"/>
      <c r="C27" s="35"/>
      <c r="D27" s="35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6"/>
      <c r="P27" s="18">
        <f>SUM(P5:P26)</f>
        <v>122776.63</v>
      </c>
    </row>
    <row r="28" spans="1:16" ht="56.25" customHeight="1" x14ac:dyDescent="0.2">
      <c r="A28" s="17"/>
      <c r="B28" s="39" t="s">
        <v>39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ht="23.25" customHeight="1" x14ac:dyDescent="0.25">
      <c r="A29" s="13"/>
      <c r="B29" s="16" t="s">
        <v>5</v>
      </c>
      <c r="C29" s="37">
        <v>46288</v>
      </c>
      <c r="D29" s="38"/>
      <c r="E29" s="38"/>
      <c r="F29" s="14"/>
      <c r="G29" s="25"/>
      <c r="H29" s="15"/>
      <c r="I29" s="15"/>
      <c r="J29" s="15"/>
      <c r="K29" s="15"/>
      <c r="L29" s="15"/>
      <c r="M29" s="15"/>
      <c r="N29" s="15"/>
      <c r="O29" s="15"/>
      <c r="P29" s="15"/>
    </row>
    <row r="30" spans="1:16" ht="12.75" customHeight="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16" ht="36" customHeight="1" x14ac:dyDescent="0.2"/>
    <row r="32" spans="1:16" ht="46.5" customHeight="1" x14ac:dyDescent="0.2"/>
    <row r="33" spans="1:16" ht="36" customHeight="1" x14ac:dyDescent="0.2"/>
    <row r="34" spans="1:16" ht="36" customHeight="1" x14ac:dyDescent="0.2"/>
    <row r="35" spans="1:16" ht="36" customHeight="1" x14ac:dyDescent="0.2"/>
    <row r="36" spans="1:16" ht="36" customHeight="1" x14ac:dyDescent="0.2"/>
    <row r="37" spans="1:16" ht="55.5" customHeight="1" x14ac:dyDescent="0.2"/>
    <row r="38" spans="1:16" ht="36" customHeight="1" x14ac:dyDescent="0.2"/>
    <row r="39" spans="1:16" ht="36" customHeight="1" x14ac:dyDescent="0.2"/>
    <row r="40" spans="1:16" ht="52.5" customHeight="1" x14ac:dyDescent="0.2"/>
    <row r="41" spans="1:16" ht="51" customHeight="1" x14ac:dyDescent="0.2"/>
    <row r="42" spans="1:16" s="3" customFormat="1" ht="32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s="3" customFormat="1" ht="52.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5.75" customHeight="1" x14ac:dyDescent="0.2"/>
    <row r="45" spans="1:16" s="4" customFormat="1" ht="14.2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s="4" customFormat="1" ht="14.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s="4" customFormat="1" ht="32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s="5" customFormat="1" ht="21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s="4" customFormat="1" ht="14.2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</sheetData>
  <autoFilter ref="A4:P28"/>
  <mergeCells count="15">
    <mergeCell ref="A30:P30"/>
    <mergeCell ref="A1:P1"/>
    <mergeCell ref="A3:A4"/>
    <mergeCell ref="B3:B4"/>
    <mergeCell ref="C3:C4"/>
    <mergeCell ref="D3:D4"/>
    <mergeCell ref="E3:G3"/>
    <mergeCell ref="C2:P2"/>
    <mergeCell ref="A27:O27"/>
    <mergeCell ref="A2:B2"/>
    <mergeCell ref="M3:P3"/>
    <mergeCell ref="C29:E29"/>
    <mergeCell ref="H3:H4"/>
    <mergeCell ref="B28:P28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2025-02-26T06:27:26Z</cp:lastPrinted>
  <dcterms:created xsi:type="dcterms:W3CDTF">2014-01-15T18:15:09Z</dcterms:created>
  <dcterms:modified xsi:type="dcterms:W3CDTF">2026-10-13T14:33:02Z</dcterms:modified>
</cp:coreProperties>
</file>