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040" windowHeight="10170"/>
  </bookViews>
  <sheets>
    <sheet name="Приложение 3" sheetId="5" r:id="rId1"/>
  </sheets>
  <definedNames>
    <definedName name="_xlnm.Print_Area" localSheetId="0">'Приложение 3'!$A$1:$P$18</definedName>
  </definedNames>
  <calcPr calcId="145621"/>
</workbook>
</file>

<file path=xl/calcChain.xml><?xml version="1.0" encoding="utf-8"?>
<calcChain xmlns="http://schemas.openxmlformats.org/spreadsheetml/2006/main">
  <c r="M14" i="5" l="1"/>
  <c r="N14" i="5" s="1"/>
  <c r="O14" i="5" s="1"/>
  <c r="P14" i="5" s="1"/>
  <c r="J14" i="5"/>
  <c r="K14" i="5" s="1"/>
  <c r="L14" i="5" s="1"/>
  <c r="N13" i="5" l="1"/>
  <c r="O13" i="5" s="1"/>
  <c r="P13" i="5" s="1"/>
  <c r="M13" i="5"/>
  <c r="J13" i="5"/>
  <c r="K13" i="5" s="1"/>
  <c r="L13" i="5" s="1"/>
  <c r="M10" i="5" l="1"/>
  <c r="M11" i="5"/>
  <c r="M12" i="5"/>
  <c r="M15" i="5"/>
  <c r="M9" i="5"/>
  <c r="N11" i="5" l="1"/>
  <c r="O11" i="5" s="1"/>
  <c r="P11" i="5" s="1"/>
  <c r="J11" i="5"/>
  <c r="K11" i="5" s="1"/>
  <c r="L11" i="5" s="1"/>
  <c r="N15" i="5" l="1"/>
  <c r="O15" i="5" s="1"/>
  <c r="P15" i="5" s="1"/>
  <c r="J15" i="5"/>
  <c r="K15" i="5" s="1"/>
  <c r="L15" i="5" s="1"/>
  <c r="N12" i="5"/>
  <c r="O12" i="5" s="1"/>
  <c r="P12" i="5" s="1"/>
  <c r="J12" i="5"/>
  <c r="K12" i="5" s="1"/>
  <c r="L12" i="5" s="1"/>
  <c r="J9" i="5" l="1"/>
  <c r="K9" i="5" s="1"/>
  <c r="L9" i="5" s="1"/>
  <c r="N9" i="5"/>
  <c r="O9" i="5" s="1"/>
  <c r="P9" i="5" s="1"/>
  <c r="J10" i="5"/>
  <c r="K10" i="5" s="1"/>
  <c r="L10" i="5" s="1"/>
  <c r="N10" i="5"/>
  <c r="O10" i="5" s="1"/>
  <c r="P10" i="5" s="1"/>
  <c r="P16" i="5" l="1"/>
</calcChain>
</file>

<file path=xl/sharedStrings.xml><?xml version="1.0" encoding="utf-8"?>
<sst xmlns="http://schemas.openxmlformats.org/spreadsheetml/2006/main" count="37" uniqueCount="32">
  <si>
    <t>НМЦК с учетом округления цены за единицу (руб.)**</t>
  </si>
  <si>
    <t>Цена за единицу изм. с округлением (вниз) до сотых долей после запятой (руб.)</t>
  </si>
  <si>
    <t>Цена за единицу изм. (руб.)</t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</si>
  <si>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</si>
  <si>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</si>
  <si>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Среднее квадратичное отклонение</t>
  </si>
  <si>
    <t xml:space="preserve">Средняя арифметическая цена за единицу     &lt;ц&gt; </t>
  </si>
  <si>
    <t>НМЦК, определенная методом сопоставимых рыночных цен (анализа рынка)*</t>
  </si>
  <si>
    <t>Однородность совокупности значений выявленных цен, используемых в расчете НМЦК**</t>
  </si>
  <si>
    <t>Источник информации о цене (руб./ед.изм.)</t>
  </si>
  <si>
    <t>Кол-во</t>
  </si>
  <si>
    <t>Ед. изм</t>
  </si>
  <si>
    <t>Наименование предмета контракта</t>
  </si>
  <si>
    <t>№</t>
  </si>
  <si>
    <t>Обоснование начальной (максимальной) цены контракта</t>
  </si>
  <si>
    <t>В результате проведенного расчета Н(М)ЦК  контракта составила, руб.:</t>
  </si>
  <si>
    <t>шт.</t>
  </si>
  <si>
    <t>Приложение№3 к извещению о проведении закупки</t>
  </si>
  <si>
    <t>*При расчете начальной (максимальной) цены контракта применяется метод сопоставимых рыночных цен в соответствии с частями 2-6 статьи 22 Федерального закона от 05.04.2013 №44-ФЗ "О контрактной системе в сфере закупок товаров, работ, услуг для обеспечения государственных и муниципальных нужд"</t>
  </si>
  <si>
    <t>Строительно-монтажная клемма СМК 222-423 проходная 3 полюса 0,08-4мм2 (25 шт.) EKF PROxima (или эквивалент)</t>
  </si>
  <si>
    <t>Строительно-монтажная клемма СМК 222-415 5*2,5 с рычажком EKF (или эквивалент)</t>
  </si>
  <si>
    <t>Строительно-монтажная клемма СМК 222-413 3*2,5 с рычажком EKF (или эквивалент)</t>
  </si>
  <si>
    <t>Набор втулочных наконечников НШВИ (0,5 мм2; 0,75 мм2; 1 мм2; 1,5 мм2; 2,5 мм2) в боксе (Е-400) REXANT (или эквивалент)</t>
  </si>
  <si>
    <t>набор</t>
  </si>
  <si>
    <t>Панель светодиодная универсальная ДВО-02 3665-ПРИЗМА 36 Вт 6500К 595х595 NEOX
(либо эквивалент) 
(Тип 1)</t>
  </si>
  <si>
    <t>Токовые клещи цифровые MS20216S EKF Expert (или эквивалент)</t>
  </si>
  <si>
    <t>Автоматический выключатель ВА88-32 3Р 12,5А 25кА IEK (или эквивалент)</t>
  </si>
  <si>
    <r>
      <t xml:space="preserve">Поставщик № 1
</t>
    </r>
    <r>
      <rPr>
        <b/>
        <sz val="8"/>
        <color indexed="8"/>
        <rFont val="Times New Roman"/>
        <family val="1"/>
        <charset val="204"/>
      </rPr>
      <t xml:space="preserve">https://khv.energosf.ru/catalog/svetodiodnye-paneli/panel-svetodiodnaya-universalnaya-dvo-02-3665-prizma-36vt-6500k-595kh595mm-neox/
https://khv.energosf.ru/catalog/soedinitelnye-izoliruyushchie-zazhimy/stroitelno-montazhnaya-klemma-smk-222-423-prokhodnaya-3-polyusa-0-08-4mm2-25sht-ekf-proxima/
https://khv.energosf.ru/catalog/izolirovannye-nakonechniki-i-razemy/nabor-vtulochnykh-nakonechnikov-nshvi-0-5-mm-0-75-mm-1-mm-1-5-mm-2-5-mm-v-bokse-e-400-rexant/?q=набор+втулоч
https://khv.energosf.ru/catalog/soedinitelnye-izoliruyushchie-zazhimy/stroitelno-montazhnaya-klemma-smk-222-415-5kh2-5-s-rychazhkom-ekf/#char
https://rs24.ru/product/305469?utm_referrer=https%3A%2F%2Fyandex.ru%2F
https://energosf.ru/catalog/silovye-avtomaticheskie-vyklyuchateli/avtomaticheskiy-vyklyuchatel-va88-32-3r-12-5a-25ka-iek/?q=автоматический+выключатель+ВА88-32#char  </t>
    </r>
  </si>
  <si>
    <r>
      <t xml:space="preserve">Поставщик № 2
</t>
    </r>
    <r>
      <rPr>
        <b/>
        <sz val="8"/>
        <color indexed="8"/>
        <rFont val="Times New Roman"/>
        <family val="1"/>
        <charset val="204"/>
      </rPr>
      <t>https://www.mix-buy.ru/svetilniki-ofisnyie/universalnyie-svetilniki/panel-svetodiodnaya-universalnaya-dvo-02-3665-mikroprizma-36vt-6500k-ip40-595x595x17mm-neox.html?utm_campaign=tovarnaya_pilot&amp;utm_content=office_panel&amp;utm_medium=cpc&amp;utm_source=yandex&amp;yclid=804390027837046783/
https://www.kuvalda.ru/catalog/12405/product-197886/?ysclid=mu50oxkze6581427780
https://www.tinko.ru/catalog/product/307425/
https://www.etm.ru/cat/nn/319351
https://www.vseinstrumenti.ru/product/avtomaticheskij-vyklyuchatel-iek-va88-32-3r-32a-25ka-sva10-3-0032-1753396/?utm_source=Yandex&amp;utm_content=1753396&amp;utm_term=1753396&amp;utm_medium=organic&amp;utm_campaign=webmaster&amp;ysclid=mv4f611j4645509013&amp;utm_referrer=https://yandex.ru/search/?text=%25D0%2590%25D0%25B2%25D1%2582%25D0%25BE%25D0%25BC%25D0%25B0%25D1%2582%25D0%25B8%25D1%2587%25D0%25B5%25D1%2581%25D0%25BA%25D0%25B8%25D0%25B9%2B%25D0%25B2%25D1%258B%25D0%25BA%25D0%25BB%25D1%258E%25D1%2587%25D0%25B0%25D1%2582%25D0%25B5%25D0%25BB%25D1%258C%2B%25D0%2592%25D0%259088-32%2B3%25D0%25A0%2B12%252C5%25D0%2590%2B25%25D0%25BA%25D0%2590%2BIEK%26clid=5113228%26banerid=6400000000%26win=652%26lr=10656</t>
    </r>
    <r>
      <rPr>
        <b/>
        <sz val="10"/>
        <color indexed="8"/>
        <rFont val="Times New Roman"/>
        <family val="1"/>
        <charset val="204"/>
      </rPr>
      <t xml:space="preserve"> </t>
    </r>
  </si>
  <si>
    <t xml:space="preserve">Поставщик № 3
https://www.minimaks.ru/product/svetilnik-svetodiodnyy-dvo-02-36vt-3665-prizma-230v-6500k-4020lm-110lm-vt-595x595kh19-universalnyy-/?ysclid=mu4qdduz1v899452957/
https://www.chipdip.ru/product/plc-smk-423-stroitelno-montazhnaya-klemma-smk-222-423-ekf-9000882095?ysclid=mu4s6q0u8z421534842
https://www.kuvalda.ru/catalog/12405/product-197886/?ysclid=mu50oxkze6581427780
https://руэл.рф/izdeliya-dlya-elektromontazha/klemmy-gilzy-nakonechniki-mufty/samozazhimnye-klemmy-wago-vago/klemma-smk-222-415-iek.html
https://khv.energosf.ru/catalog/soedinitelnye-izoliruyushchie-zazhimy/stroitelno-montazhnaya-klemma-smk-222-413-3kh2-5-s-rychazhkom-ekf/?q=строительно-монтажная/
https://www.chipdip.ru/product/vyklyuchatel-avtomaticheskiy-va88-32-3r-12-5a-25ka-iek-8048649420?ysclid=mv4f3uorxl383453953 </t>
  </si>
  <si>
    <t>Поставщик № 4
https://www.vseinstrumenti.ru/product/svetodiodnaya-panel-neox-univ-dvo-02-3665-prizma-36vt-230v-6500k-4020lm-110lm-vt-595x595x19-4690612038179-10483472/
https://stoking.ru/products/stroitelno-montazhnaya-klemma-smk-222-423-prohodnaya-3-polyusa-0-08-4mm2-plc-smk-423-ekf-proxima?utm_source=yandex_direct&amp;utm_medium=cpc&amp;utm_campaign=Stoking_Vse_tovary_RSYA_Fead_RSYA_OrderCRM%7C712218941&amp;utm_content=gid%7C5770790754%7Caid%7C1914847092306455387&amp;utm_term=---autotargeting%7C205770790754%7Cret%7C205770790754%7Ccontext%7Cyandex.ru&amp;yclid=2283981815606149119&amp;ybaip=1
https://www.tinko.ru/catalog/product/281476/?ysclid=mum0fp8hqz373070051
https://www.chipdip.ru/product/klemma-stroitelno-montazhnaya-smk-222-415-iek-8003926044?ysclid=mum1htij7d455223637
https://www.chipdip.ru/product/plc-smk-413-stroitelno-montazhnaya-klemma-smk-222-413-s-ekf-9000534750?ysclid=mu510q4kn393778412
https://sissol.ru/product/avt-vykl-va88-32-3r-12-5a-25ka-iek-sva10-3-0012-iek-sva10-3-0012?utm_source=yandex&amp;utm_medium=market&amp;utm_campaign=yml_feed</t>
  </si>
  <si>
    <t xml:space="preserve">Поставщик № 5
https://pek24.ru/k_svetilnik_svetodiodnyy_dvo_02_3665_mikroprizma_36vt_6500k_ip40_595kh595kh17mm_univers_panel_neox_4690612066219/?ysclid=mulwjf341322488647
https://shop220.ru/plc-smk-423-stroitelno-montazhnaya-klemma-smk-222-423-prohodnaya-3-polyusa-008-4mm2-25sht-ekf-proxima.htm?utm_val=click99&amp;utm_source=yandex-direct99&amp;utm_campaign=ДО_ИМ_Электрики&amp;utm_content=15475218441&amp;utm_term=---autotargeting&amp;utm_device=desktop&amp;utm_network=%7Bnetwork%7D&amp;source_type=search&amp;etext=2202.O0WKNPcAp4qabkR41dq0aqHf_FvPaRvZufoK2dX5pvtjelngSDw53Bh-TECYkCpnCnTbx7QUF3ijgKhPR8CJ_9s4b3Vu-xdfwXNjYDODRQn4Zf9egTTk4yesTCoCpMFOrxN2TsI0quY_gCop_CSVM5BCaRMLmPA7jmYBgCg_Lrr2pyif7HqWFN1MuBhJocJ1cWF6bGlqamdwd2xrYndpeA.af2e83d44064704f7800f4a4061c86a82e16b841&amp;yclid=9632904917915009023
https://www.vseinstrumenti.ru/product/nabor-vtulochnyh-nakonechnikov-rexant-nshvi-v-bokse-e-400-08-1910-1638018/
https://shop220.ru/ukz-001-415-stroitelno-montazhnaya-klemma-smk-222-415-iek-upak-50-sht.htm?ysclid=mum1k5zvbj501607887
https://www.mix-buy.ru/izdeliya-dlya-elektromontazha/klemmyi-montazhnyie/klemma-smk-222-413-s-ryichagom-3-otverstiya-008-2540mm2-100sht.html?ysclid=mu5127hlbq866021932
https://rs24.ru/product/28730?ysclid=mv4fvof13340153523&amp;utm_referrer=https%3A%2F%2Fyandex.ru%2Fsearch%2F%3Ftext%3D%25D0%2590%25D0%25B2%25D1%2582%25D0%25BE%25D0%25BC%25D0%25B0%25D1%2582%25D0%25B8%25D1%2587%25D0%25B5%25D1%2581%25D0%25BA%25D0%25B8%25D0%25B9%2B%25D0%25B2%25D1%258B%25D0%25BA%25D0%25BB%25D1%258E%25D1%2587%25D0%25B0%25D1%2582%25D0%25B5%25D0%25BB%25D1%258C%2B%25D0%2592%25D0%259088-32%2B3%25D0%25A0%2B12%252C5%25D0%2590%2B25%25D0%25BA%25D0%2590%2BIEK%26clid%3D5113228%26win%3D652%26lr%3D10656%26products_mode%3D1%26serp-reload-from%3Dconstr%26rs%3DeJxdlNlTU2cchifT6TK204u2Y6f_QS-aTvblwumELHzJSXK-ExKydKaZrCc5CdnIfiUuCEEURKFFhBZlUYuWkV1UQAWVtQKKRCuyibKJIoosluSq9v6dZ57ve3_z0tq_kJB37fbZdaicq-WwER7Gliggmk7Ywxh4sTe7du3GeskvsORorHE6p6m4kiT5cdfucJSjZUPUx0uh4SGhIsCJpHopPLA8XTZ1vHOo7x0JTuy7OJK7VX7gNUnyw67dIZocs6E-lyLNgfKFhoCTo2bKeODW6PN9vY1nru6Bh5qP1ed1HY99mpCRyx1mp8PisgoyLSmoP0OEqFQcHnjW_WDjyIVXNa9IcGVgKfa2oDZuTcTDFMIZdSndLD2fyrGL3YiN7YY4OH58Yquza7X5K7jZcnBlcGbzRGPS3SQXhfiuqCposCESro6VGQ04DBiIT59ffVsQ387acc-_uZ1bubyZk3SPMCMBQitke0VUExk3Uel-K8-EgVOL96-Vz5XOc-B63dSRrY6XB7QJGTrDD8RansnhYwC7yctyhMUcQQhUXR4vK1ttXNsDi_JGtstv1Q_Ek3CzwRVFw2yuHdCFTmOmDo-qABMDgyeuFd5-9GQ4Cter8hf_noqtuBLqXr1TrLOIeDyRkWu309LYEswqwcDT_M3s0sqWlT4SbB6fmW2JXzrdQErIRH0K6PTLxUGL2qTAoMqpdRh1GBh9c_TiaHblyudw4U7s_nrXyq2aZDySyifSbQKLn-FJZaG4zkdHlRoeOFn89NQ_HTUdrSTYd27_TEl5Tnk44U5VoUhUGwiEmQ7cgaRL7NRUYsf9bHblWEX1432psP3-SHXlwMTslwk4RBRWndCtjuDScNSgEXvk7oCbB7YeDg7XTTdu8mF1W-PWxurclexkSyKEpU53BcUUEGVYyXTUG-EbwiHQX9TdVl82Wjn_wVN3ZAiG155u5YZoAp_MZZTIbGqm1RMC9-Lrd2oGiiq-_vBk0EzcbkmXh4GUibijbgJDFWwVDnoLr92ofrR0sJcEh1uyakZq55e-ScClmaZUI1kQldEQI9sJmAjXFSIwMHait_3BqbVn0yR4-2Fbzfqjkp8TcL0X95qNFqMlzKL7jRSNm0XBOTj47frayOVYyRkJnD15s_D8-6rGA0lzOUfLhKhYZcUynF5qSC-3EFAcAvmL4809JyZfqOBorDv2Z8Xs2HcJOCLIkKEiEQcgGobBKicEGqVvp9KG3zsK1uaWG2zwRs_dvFe1owuFyUqVCINqNnk0YrMrw0k1mzPIadxUHniZv3d-crSs_Xt4t7v9aX_ehdP1ybhJmKkBBEGT6YEyLY0RRZnykBkHWQ2VpeNPHl__GDa1Xq3_a6Hl3R9JdSfN7eA6-DIhZqXamRlYRE2x7MzA_rzlyY7Jqlk7zM-9fK5s--yxTxKV6vFISjqBqU0mC6LcGRscM7rDOFjdfpbfMPT88EUSrO98uHW44sXEUPIEsBAM4jSKVhVwp5j4XGOmG8EdPLDU9DLW2nKvboME37U-iccXxtvfJ-UxP5BpMYU_rHdlBAHd6sXpDC4Ojr5eu17etFrxEzx4aal4ta-0aSKJJwtYVp4q4BXaWBYdH7D9KrIjioOKuvHl-bWpwUOk_-Z38G6ewUOk6jxpUguCk5GAl89W7OQ7sybGCx_193_7Pzw9jPKcSoLAZVwPWay2KbkOvxIHm22HF94ONpROkeDpuuybPb23my4k8TqGgGZR4kGNg-bG8IAwSKOk03BQ1N_TOXNurPwKCT5fHT5TO35oVJn4egNNSoToVjSi0iucHlxBDWhE-hCYPDn7IjZUI4BvXjfOleSsF7cn4Q6DwafGKIDsMfHl0qDAKOUTtBDYeLVwrOP81K8fwera9YGr-6a6niV7tRNCpUoqpShSQlxmUIHbUDMnsTNTWSv5T5rnKLCmo6dgsSC3_bN_AXGv42g%252C%26parent-reqid%3D1791760377302197-3092952892798932599-balancer-l7leveler-kubr-yp-klg-26-BAL%26layout_wide%3D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</si>
</sst>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7" fillId="2" borderId="1" xfId="0" applyFont="1" applyFill="1" applyBorder="1" applyAlignment="1">
      <alignment vertical="center" wrapText="1" shrinkToFit="1"/>
    </xf>
    <xf numFmtId="0" fontId="6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0" fillId="2" borderId="0" xfId="0" applyFill="1"/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center"/>
    </xf>
    <xf numFmtId="4" fontId="0" fillId="2" borderId="0" xfId="0" applyNumberFormat="1" applyFill="1"/>
    <xf numFmtId="4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0" fillId="2" borderId="5" xfId="0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/>
    <xf numFmtId="0" fontId="1" fillId="2" borderId="3" xfId="0" applyFont="1" applyFill="1" applyBorder="1" applyAlignment="1"/>
    <xf numFmtId="0" fontId="2" fillId="2" borderId="1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287DE4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952500</xdr:rowOff>
    </xdr:from>
    <xdr:to>
      <xdr:col>10</xdr:col>
      <xdr:colOff>0</xdr:colOff>
      <xdr:row>7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25" y="2105025"/>
          <a:ext cx="10191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304800</xdr:colOff>
      <xdr:row>7</xdr:row>
      <xdr:rowOff>1238250</xdr:rowOff>
    </xdr:from>
    <xdr:to>
      <xdr:col>10</xdr:col>
      <xdr:colOff>457200</xdr:colOff>
      <xdr:row>7</xdr:row>
      <xdr:rowOff>1466850</xdr:rowOff>
    </xdr:to>
    <xdr:pic>
      <xdr:nvPicPr>
        <xdr:cNvPr id="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239077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952500</xdr:rowOff>
    </xdr:from>
    <xdr:to>
      <xdr:col>10</xdr:col>
      <xdr:colOff>0</xdr:colOff>
      <xdr:row>7</xdr:row>
      <xdr:rowOff>1304925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25" y="2105025"/>
          <a:ext cx="10191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304800</xdr:colOff>
      <xdr:row>7</xdr:row>
      <xdr:rowOff>1238250</xdr:rowOff>
    </xdr:from>
    <xdr:to>
      <xdr:col>10</xdr:col>
      <xdr:colOff>457200</xdr:colOff>
      <xdr:row>7</xdr:row>
      <xdr:rowOff>1466850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239077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952500</xdr:rowOff>
    </xdr:from>
    <xdr:to>
      <xdr:col>12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21050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923925</xdr:rowOff>
    </xdr:from>
    <xdr:to>
      <xdr:col>10</xdr:col>
      <xdr:colOff>1019175</xdr:colOff>
      <xdr:row>7</xdr:row>
      <xdr:rowOff>1362075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2076450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19050</xdr:colOff>
      <xdr:row>7</xdr:row>
      <xdr:rowOff>1600200</xdr:rowOff>
    </xdr:from>
    <xdr:to>
      <xdr:col>12</xdr:col>
      <xdr:colOff>1504950</xdr:colOff>
      <xdr:row>7</xdr:row>
      <xdr:rowOff>1962150</xdr:rowOff>
    </xdr:to>
    <xdr:pic>
      <xdr:nvPicPr>
        <xdr:cNvPr id="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2752725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304800</xdr:colOff>
      <xdr:row>7</xdr:row>
      <xdr:rowOff>1238250</xdr:rowOff>
    </xdr:from>
    <xdr:to>
      <xdr:col>12</xdr:col>
      <xdr:colOff>457200</xdr:colOff>
      <xdr:row>7</xdr:row>
      <xdr:rowOff>1466850</xdr:rowOff>
    </xdr:to>
    <xdr:pic>
      <xdr:nvPicPr>
        <xdr:cNvPr id="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239077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view="pageBreakPreview" topLeftCell="B9" zoomScaleNormal="100" zoomScaleSheetLayoutView="100" workbookViewId="0">
      <selection activeCell="K13" sqref="K13"/>
    </sheetView>
  </sheetViews>
  <sheetFormatPr defaultRowHeight="15" x14ac:dyDescent="0.25"/>
  <cols>
    <col min="1" max="1" width="5.28515625" style="4" customWidth="1"/>
    <col min="2" max="2" width="37.85546875" style="4" customWidth="1"/>
    <col min="3" max="4" width="9.140625" style="4"/>
    <col min="5" max="5" width="15.140625" style="4" customWidth="1"/>
    <col min="6" max="8" width="14.85546875" style="4" customWidth="1"/>
    <col min="9" max="9" width="15.140625" style="4" customWidth="1"/>
    <col min="10" max="10" width="17.140625" style="4" customWidth="1"/>
    <col min="11" max="11" width="17.7109375" style="4" customWidth="1"/>
    <col min="12" max="12" width="18.28515625" style="4" customWidth="1"/>
    <col min="13" max="13" width="24.7109375" style="4" customWidth="1"/>
    <col min="14" max="14" width="16.5703125" style="4" customWidth="1"/>
    <col min="15" max="15" width="13.5703125" style="4" customWidth="1"/>
    <col min="16" max="16" width="15.5703125" style="4" customWidth="1"/>
    <col min="17" max="16384" width="9.140625" style="4"/>
  </cols>
  <sheetData>
    <row r="1" spans="1:16" ht="16.5" x14ac:dyDescent="0.25">
      <c r="A1" s="14"/>
      <c r="B1" s="14"/>
      <c r="C1" s="14"/>
      <c r="D1" s="14"/>
      <c r="E1" s="14"/>
      <c r="F1" s="14"/>
      <c r="G1" s="14"/>
      <c r="H1" s="14"/>
      <c r="I1" s="14"/>
      <c r="J1" s="19" t="s">
        <v>17</v>
      </c>
      <c r="K1" s="19"/>
      <c r="L1" s="19"/>
      <c r="M1" s="19"/>
      <c r="N1" s="19"/>
      <c r="O1" s="19"/>
      <c r="P1" s="19"/>
    </row>
    <row r="2" spans="1:16" ht="16.5" x14ac:dyDescent="0.25">
      <c r="A2" s="14"/>
      <c r="B2" s="14"/>
      <c r="C2" s="14"/>
      <c r="D2" s="14"/>
      <c r="E2" s="14"/>
      <c r="F2" s="14"/>
      <c r="G2" s="14"/>
      <c r="H2" s="14"/>
      <c r="I2" s="14"/>
      <c r="J2" s="15"/>
      <c r="K2" s="15"/>
      <c r="L2" s="15"/>
      <c r="M2" s="15"/>
      <c r="N2" s="15"/>
      <c r="O2" s="15"/>
      <c r="P2" s="15"/>
    </row>
    <row r="3" spans="1:16" ht="16.5" x14ac:dyDescent="0.25">
      <c r="A3" s="20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6.5" x14ac:dyDescent="0.25">
      <c r="A4" s="16"/>
      <c r="B4" s="16"/>
      <c r="C4" s="16"/>
      <c r="D4" s="16"/>
      <c r="E4" s="16"/>
      <c r="F4" s="16"/>
      <c r="G4" s="17"/>
      <c r="H4" s="17"/>
      <c r="I4" s="16"/>
      <c r="J4" s="16"/>
      <c r="K4" s="16"/>
      <c r="L4" s="16"/>
      <c r="M4" s="16"/>
      <c r="N4" s="16"/>
      <c r="O4" s="16"/>
      <c r="P4" s="16"/>
    </row>
    <row r="5" spans="1:16" ht="42.75" customHeight="1" x14ac:dyDescent="0.25">
      <c r="A5" s="21" t="s">
        <v>18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x14ac:dyDescent="0.25"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46.5" customHeight="1" x14ac:dyDescent="0.25">
      <c r="A7" s="26" t="s">
        <v>13</v>
      </c>
      <c r="B7" s="27" t="s">
        <v>12</v>
      </c>
      <c r="C7" s="27" t="s">
        <v>11</v>
      </c>
      <c r="D7" s="27" t="s">
        <v>10</v>
      </c>
      <c r="E7" s="27" t="s">
        <v>9</v>
      </c>
      <c r="F7" s="27"/>
      <c r="G7" s="27"/>
      <c r="H7" s="27"/>
      <c r="I7" s="27"/>
      <c r="J7" s="28" t="s">
        <v>8</v>
      </c>
      <c r="K7" s="28"/>
      <c r="L7" s="28"/>
      <c r="M7" s="22" t="s">
        <v>7</v>
      </c>
      <c r="N7" s="23"/>
      <c r="O7" s="23"/>
      <c r="P7" s="24"/>
    </row>
    <row r="8" spans="1:16" ht="409.5" customHeight="1" x14ac:dyDescent="0.25">
      <c r="A8" s="26"/>
      <c r="B8" s="27"/>
      <c r="C8" s="27"/>
      <c r="D8" s="27"/>
      <c r="E8" s="5" t="s">
        <v>27</v>
      </c>
      <c r="F8" s="5" t="s">
        <v>28</v>
      </c>
      <c r="G8" s="5" t="s">
        <v>29</v>
      </c>
      <c r="H8" s="5" t="s">
        <v>30</v>
      </c>
      <c r="I8" s="5" t="s">
        <v>31</v>
      </c>
      <c r="J8" s="5" t="s">
        <v>6</v>
      </c>
      <c r="K8" s="5" t="s">
        <v>5</v>
      </c>
      <c r="L8" s="5" t="s">
        <v>4</v>
      </c>
      <c r="M8" s="6" t="s">
        <v>3</v>
      </c>
      <c r="N8" s="7" t="s">
        <v>2</v>
      </c>
      <c r="O8" s="7" t="s">
        <v>1</v>
      </c>
      <c r="P8" s="7" t="s">
        <v>0</v>
      </c>
    </row>
    <row r="9" spans="1:16" s="12" customFormat="1" ht="75" x14ac:dyDescent="0.25">
      <c r="A9" s="3">
        <v>1</v>
      </c>
      <c r="B9" s="1" t="s">
        <v>24</v>
      </c>
      <c r="C9" s="3" t="s">
        <v>16</v>
      </c>
      <c r="D9" s="3">
        <v>150</v>
      </c>
      <c r="E9" s="3">
        <v>861</v>
      </c>
      <c r="F9" s="3">
        <v>853.51</v>
      </c>
      <c r="G9" s="3">
        <v>899.2</v>
      </c>
      <c r="H9" s="3">
        <v>850</v>
      </c>
      <c r="I9" s="3">
        <v>827.78</v>
      </c>
      <c r="J9" s="10">
        <f t="shared" ref="J9:J11" si="0">AVERAGE(E9:I9)</f>
        <v>858.298</v>
      </c>
      <c r="K9" s="11">
        <f t="shared" ref="K9:K11" si="1">SQRT(((SUM((POWER(E9-J9,2)),(POWER(F9-J9,2)),(POWER(I9-J9,2)))/(COLUMNS(E9:I9)-1))))</f>
        <v>15.504628921712394</v>
      </c>
      <c r="L9" s="10">
        <f t="shared" ref="L9:L11" si="2">K9/J9*100</f>
        <v>1.8064388967133087</v>
      </c>
      <c r="M9" s="18">
        <f>((D9/5)*(SUM(E9:I9)))</f>
        <v>128744.7</v>
      </c>
      <c r="N9" s="18">
        <f t="shared" ref="N9:N11" si="3">M9/D9</f>
        <v>858.298</v>
      </c>
      <c r="O9" s="18">
        <f t="shared" ref="O9:O11" si="4">ROUND(N9,2)</f>
        <v>858.3</v>
      </c>
      <c r="P9" s="18">
        <f t="shared" ref="P9:P11" si="5">O9*D9</f>
        <v>128745</v>
      </c>
    </row>
    <row r="10" spans="1:16" s="12" customFormat="1" ht="60" customHeight="1" x14ac:dyDescent="0.25">
      <c r="A10" s="3">
        <v>2</v>
      </c>
      <c r="B10" s="1" t="s">
        <v>19</v>
      </c>
      <c r="C10" s="3" t="s">
        <v>16</v>
      </c>
      <c r="D10" s="3">
        <v>100</v>
      </c>
      <c r="E10" s="3">
        <v>68.27</v>
      </c>
      <c r="F10" s="3">
        <v>78</v>
      </c>
      <c r="G10" s="3">
        <v>65</v>
      </c>
      <c r="H10" s="3">
        <v>69</v>
      </c>
      <c r="I10" s="3">
        <v>70.430000000000007</v>
      </c>
      <c r="J10" s="10">
        <f t="shared" si="0"/>
        <v>70.14</v>
      </c>
      <c r="K10" s="11">
        <f t="shared" si="1"/>
        <v>4.0422951401400669</v>
      </c>
      <c r="L10" s="10">
        <f t="shared" si="2"/>
        <v>5.7631809810950481</v>
      </c>
      <c r="M10" s="18">
        <f t="shared" ref="M10:M15" si="6">((D10/5)*(SUM(E10:I10)))</f>
        <v>7014</v>
      </c>
      <c r="N10" s="18">
        <f t="shared" si="3"/>
        <v>70.14</v>
      </c>
      <c r="O10" s="18">
        <f t="shared" si="4"/>
        <v>70.14</v>
      </c>
      <c r="P10" s="18">
        <f t="shared" si="5"/>
        <v>7014</v>
      </c>
    </row>
    <row r="11" spans="1:16" s="12" customFormat="1" ht="60" customHeight="1" x14ac:dyDescent="0.25">
      <c r="A11" s="3">
        <v>4</v>
      </c>
      <c r="B11" s="1" t="s">
        <v>20</v>
      </c>
      <c r="C11" s="3" t="s">
        <v>16</v>
      </c>
      <c r="D11" s="3">
        <v>100</v>
      </c>
      <c r="E11" s="3">
        <v>44.12</v>
      </c>
      <c r="F11" s="3">
        <v>54.17</v>
      </c>
      <c r="G11" s="3">
        <v>43.34</v>
      </c>
      <c r="H11" s="3">
        <v>55</v>
      </c>
      <c r="I11" s="3">
        <v>46.23</v>
      </c>
      <c r="J11" s="10">
        <f t="shared" si="0"/>
        <v>48.571999999999996</v>
      </c>
      <c r="K11" s="11">
        <f t="shared" si="1"/>
        <v>3.7630729464096242</v>
      </c>
      <c r="L11" s="10">
        <f t="shared" si="2"/>
        <v>7.7474119789377101</v>
      </c>
      <c r="M11" s="18">
        <f t="shared" si="6"/>
        <v>4857.2</v>
      </c>
      <c r="N11" s="18">
        <f t="shared" si="3"/>
        <v>48.571999999999996</v>
      </c>
      <c r="O11" s="18">
        <f t="shared" si="4"/>
        <v>48.57</v>
      </c>
      <c r="P11" s="18">
        <f t="shared" si="5"/>
        <v>4857</v>
      </c>
    </row>
    <row r="12" spans="1:16" s="12" customFormat="1" ht="45" x14ac:dyDescent="0.25">
      <c r="A12" s="3">
        <v>4</v>
      </c>
      <c r="B12" s="1" t="s">
        <v>21</v>
      </c>
      <c r="C12" s="3" t="s">
        <v>16</v>
      </c>
      <c r="D12" s="3">
        <v>100</v>
      </c>
      <c r="E12" s="3">
        <v>28.31</v>
      </c>
      <c r="F12" s="3">
        <v>28</v>
      </c>
      <c r="G12" s="3">
        <v>28.67</v>
      </c>
      <c r="H12" s="3">
        <v>34.159999999999997</v>
      </c>
      <c r="I12" s="3">
        <v>33.78</v>
      </c>
      <c r="J12" s="10">
        <f t="shared" ref="J12:J15" si="7">AVERAGE(E12:I12)</f>
        <v>30.584000000000003</v>
      </c>
      <c r="K12" s="11">
        <f t="shared" ref="K12:K15" si="8">SQRT(((SUM((POWER(E12-J12,2)),(POWER(F12-J12,2)),(POWER(I12-J12,2)))/(COLUMNS(E12:I12)-1))))</f>
        <v>2.3485393332878215</v>
      </c>
      <c r="L12" s="10">
        <f t="shared" ref="L12:L15" si="9">K12/J12*100</f>
        <v>7.6789802945586629</v>
      </c>
      <c r="M12" s="18">
        <f t="shared" si="6"/>
        <v>3058.4000000000005</v>
      </c>
      <c r="N12" s="18">
        <f t="shared" ref="N12:N15" si="10">M12/D12</f>
        <v>30.584000000000007</v>
      </c>
      <c r="O12" s="18">
        <f t="shared" ref="O12:O15" si="11">ROUND(N12,2)</f>
        <v>30.58</v>
      </c>
      <c r="P12" s="18">
        <f t="shared" ref="P12:P15" si="12">O12*D12</f>
        <v>3058</v>
      </c>
    </row>
    <row r="13" spans="1:16" s="12" customFormat="1" ht="60" x14ac:dyDescent="0.25">
      <c r="A13" s="3">
        <v>5</v>
      </c>
      <c r="B13" s="1" t="s">
        <v>22</v>
      </c>
      <c r="C13" s="3" t="s">
        <v>23</v>
      </c>
      <c r="D13" s="3">
        <v>2</v>
      </c>
      <c r="E13" s="3">
        <v>485</v>
      </c>
      <c r="F13" s="3">
        <v>547</v>
      </c>
      <c r="G13" s="3">
        <v>547</v>
      </c>
      <c r="H13" s="3">
        <v>578.98</v>
      </c>
      <c r="I13" s="3">
        <v>578.98</v>
      </c>
      <c r="J13" s="10">
        <f t="shared" ref="J13:J14" si="13">AVERAGE(E13:I13)</f>
        <v>547.39200000000005</v>
      </c>
      <c r="K13" s="11">
        <f t="shared" ref="K13:K14" si="14">SQRT(((SUM((POWER(E13-J13,2)),(POWER(F13-J13,2)),(POWER(I13-J13,2)))/(COLUMNS(E13:I13)-1))))</f>
        <v>34.966830968790994</v>
      </c>
      <c r="L13" s="10">
        <f t="shared" ref="L13:L14" si="15">K13/J13*100</f>
        <v>6.3878958714761982</v>
      </c>
      <c r="M13" s="18">
        <f t="shared" ref="M13:M14" si="16">((D13/5)*(SUM(E13:I13)))</f>
        <v>1094.7840000000001</v>
      </c>
      <c r="N13" s="18">
        <f t="shared" ref="N13:N14" si="17">M13/D13</f>
        <v>547.39200000000005</v>
      </c>
      <c r="O13" s="18">
        <f t="shared" ref="O13:O14" si="18">ROUND(N13,2)</f>
        <v>547.39</v>
      </c>
      <c r="P13" s="18">
        <f t="shared" ref="P13:P14" si="19">O13*D13</f>
        <v>1094.78</v>
      </c>
    </row>
    <row r="14" spans="1:16" s="12" customFormat="1" ht="30" x14ac:dyDescent="0.25">
      <c r="A14" s="3"/>
      <c r="B14" s="1" t="s">
        <v>25</v>
      </c>
      <c r="C14" s="3" t="s">
        <v>16</v>
      </c>
      <c r="D14" s="3">
        <v>1</v>
      </c>
      <c r="E14" s="3">
        <v>5054.76</v>
      </c>
      <c r="F14" s="3">
        <v>5054.76</v>
      </c>
      <c r="G14" s="3">
        <v>5636.8</v>
      </c>
      <c r="H14" s="3">
        <v>4950</v>
      </c>
      <c r="I14" s="3">
        <v>4947</v>
      </c>
      <c r="J14" s="10">
        <f t="shared" si="13"/>
        <v>5128.6639999999998</v>
      </c>
      <c r="K14" s="11">
        <f t="shared" si="14"/>
        <v>104.79195022519595</v>
      </c>
      <c r="L14" s="10">
        <f t="shared" si="15"/>
        <v>2.0432601984687619</v>
      </c>
      <c r="M14" s="18">
        <f t="shared" si="16"/>
        <v>5128.6640000000007</v>
      </c>
      <c r="N14" s="18">
        <f t="shared" si="17"/>
        <v>5128.6640000000007</v>
      </c>
      <c r="O14" s="18">
        <f t="shared" si="18"/>
        <v>5128.66</v>
      </c>
      <c r="P14" s="18">
        <f t="shared" si="19"/>
        <v>5128.66</v>
      </c>
    </row>
    <row r="15" spans="1:16" s="12" customFormat="1" ht="30" x14ac:dyDescent="0.25">
      <c r="A15" s="3">
        <v>6</v>
      </c>
      <c r="B15" s="1" t="s">
        <v>26</v>
      </c>
      <c r="C15" s="3" t="s">
        <v>16</v>
      </c>
      <c r="D15" s="3">
        <v>3</v>
      </c>
      <c r="E15" s="3">
        <v>6351.07</v>
      </c>
      <c r="F15" s="3">
        <v>6300</v>
      </c>
      <c r="G15" s="3">
        <v>6360</v>
      </c>
      <c r="H15" s="3">
        <v>6351</v>
      </c>
      <c r="I15" s="3">
        <v>6764.9</v>
      </c>
      <c r="J15" s="10">
        <f t="shared" si="7"/>
        <v>6425.3940000000002</v>
      </c>
      <c r="K15" s="11">
        <f t="shared" si="8"/>
        <v>184.73767634675914</v>
      </c>
      <c r="L15" s="10">
        <f t="shared" si="9"/>
        <v>2.8751182627362484</v>
      </c>
      <c r="M15" s="18">
        <f t="shared" si="6"/>
        <v>19276.182000000001</v>
      </c>
      <c r="N15" s="18">
        <f t="shared" si="10"/>
        <v>6425.3940000000002</v>
      </c>
      <c r="O15" s="18">
        <f t="shared" si="11"/>
        <v>6425.39</v>
      </c>
      <c r="P15" s="18">
        <f t="shared" si="12"/>
        <v>19276.170000000002</v>
      </c>
    </row>
    <row r="16" spans="1:16" s="2" customFormat="1" x14ac:dyDescent="0.25">
      <c r="A16" s="25" t="s">
        <v>15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8">
        <f>SUM(P9:P15)</f>
        <v>169173.61000000002</v>
      </c>
    </row>
    <row r="18" spans="16:16" x14ac:dyDescent="0.25">
      <c r="P18" s="9"/>
    </row>
    <row r="20" spans="16:16" x14ac:dyDescent="0.25">
      <c r="P20" s="9"/>
    </row>
  </sheetData>
  <mergeCells count="11">
    <mergeCell ref="J1:P1"/>
    <mergeCell ref="A3:P3"/>
    <mergeCell ref="A5:P5"/>
    <mergeCell ref="M7:P7"/>
    <mergeCell ref="A16:O16"/>
    <mergeCell ref="A7:A8"/>
    <mergeCell ref="B7:B8"/>
    <mergeCell ref="C7:C8"/>
    <mergeCell ref="D7:D8"/>
    <mergeCell ref="E7:I7"/>
    <mergeCell ref="J7:L7"/>
  </mergeCells>
  <pageMargins left="0.7" right="0.7" top="0.75" bottom="0.75" header="0.3" footer="0.3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User</cp:lastModifiedBy>
  <cp:lastPrinted>2018-03-26T06:18:46Z</cp:lastPrinted>
  <dcterms:created xsi:type="dcterms:W3CDTF">2017-04-24T23:08:05Z</dcterms:created>
  <dcterms:modified xsi:type="dcterms:W3CDTF">2026-10-15T00:59:57Z</dcterms:modified>
</cp:coreProperties>
</file>