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0CC96EFC-52E2-49FE-9467-5C1FAF6452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Print_Area" localSheetId="0">Лист1!$A$1:$Q$37</definedName>
  </definedNames>
  <calcPr calcId="181029" refMode="R1C1"/>
  <fileRecoveryPr autoRecover="0"/>
</workbook>
</file>

<file path=xl/calcChain.xml><?xml version="1.0" encoding="utf-8"?>
<calcChain xmlns="http://schemas.openxmlformats.org/spreadsheetml/2006/main">
  <c r="Q27" i="1" l="1"/>
  <c r="I20" i="1"/>
  <c r="J20" i="1" s="1"/>
  <c r="L20" i="1"/>
  <c r="M20" i="1"/>
  <c r="O20" i="1"/>
  <c r="P20" i="1" s="1"/>
  <c r="Q20" i="1" s="1"/>
  <c r="I21" i="1"/>
  <c r="J21" i="1" s="1"/>
  <c r="L21" i="1"/>
  <c r="M21" i="1"/>
  <c r="O21" i="1"/>
  <c r="P21" i="1" s="1"/>
  <c r="Q21" i="1" s="1"/>
  <c r="I22" i="1"/>
  <c r="J22" i="1" s="1"/>
  <c r="L22" i="1"/>
  <c r="M22" i="1"/>
  <c r="O22" i="1"/>
  <c r="P22" i="1" s="1"/>
  <c r="Q22" i="1" s="1"/>
  <c r="I23" i="1"/>
  <c r="J23" i="1" s="1"/>
  <c r="L23" i="1"/>
  <c r="M23" i="1"/>
  <c r="O23" i="1"/>
  <c r="P23" i="1" s="1"/>
  <c r="Q23" i="1" s="1"/>
  <c r="I24" i="1"/>
  <c r="J24" i="1" s="1"/>
  <c r="L24" i="1"/>
  <c r="M24" i="1"/>
  <c r="O24" i="1"/>
  <c r="P24" i="1" s="1"/>
  <c r="Q24" i="1" s="1"/>
  <c r="I25" i="1"/>
  <c r="J25" i="1"/>
  <c r="L25" i="1"/>
  <c r="M25" i="1"/>
  <c r="O25" i="1"/>
  <c r="P25" i="1" s="1"/>
  <c r="Q25" i="1" s="1"/>
  <c r="I26" i="1"/>
  <c r="J26" i="1" s="1"/>
  <c r="L26" i="1"/>
  <c r="M26" i="1"/>
  <c r="O26" i="1"/>
  <c r="P26" i="1"/>
  <c r="Q26" i="1" s="1"/>
  <c r="I6" i="1"/>
  <c r="J6" i="1" s="1"/>
  <c r="L6" i="1"/>
  <c r="M6" i="1"/>
  <c r="O6" i="1"/>
  <c r="P6" i="1" s="1"/>
  <c r="Q6" i="1" s="1"/>
  <c r="I7" i="1"/>
  <c r="J7" i="1" s="1"/>
  <c r="L7" i="1"/>
  <c r="M7" i="1"/>
  <c r="O7" i="1"/>
  <c r="P7" i="1" s="1"/>
  <c r="Q7" i="1" s="1"/>
  <c r="I8" i="1"/>
  <c r="J8" i="1" s="1"/>
  <c r="L8" i="1"/>
  <c r="M8" i="1"/>
  <c r="O8" i="1"/>
  <c r="P8" i="1" s="1"/>
  <c r="Q8" i="1" s="1"/>
  <c r="I9" i="1"/>
  <c r="J9" i="1" s="1"/>
  <c r="L9" i="1"/>
  <c r="M9" i="1"/>
  <c r="O9" i="1"/>
  <c r="P9" i="1" s="1"/>
  <c r="Q9" i="1" s="1"/>
  <c r="I10" i="1"/>
  <c r="J10" i="1" s="1"/>
  <c r="L10" i="1"/>
  <c r="M10" i="1"/>
  <c r="O10" i="1"/>
  <c r="P10" i="1" s="1"/>
  <c r="Q10" i="1" s="1"/>
  <c r="I11" i="1"/>
  <c r="J11" i="1" s="1"/>
  <c r="L11" i="1"/>
  <c r="M11" i="1"/>
  <c r="O11" i="1"/>
  <c r="P11" i="1" s="1"/>
  <c r="Q11" i="1" s="1"/>
  <c r="I12" i="1"/>
  <c r="J12" i="1" s="1"/>
  <c r="L12" i="1"/>
  <c r="M12" i="1"/>
  <c r="O12" i="1"/>
  <c r="P12" i="1" s="1"/>
  <c r="Q12" i="1" s="1"/>
  <c r="I13" i="1"/>
  <c r="J13" i="1" s="1"/>
  <c r="L13" i="1"/>
  <c r="M13" i="1"/>
  <c r="O13" i="1"/>
  <c r="P13" i="1" s="1"/>
  <c r="Q13" i="1" s="1"/>
  <c r="I14" i="1"/>
  <c r="J14" i="1" s="1"/>
  <c r="L14" i="1"/>
  <c r="M14" i="1"/>
  <c r="O14" i="1"/>
  <c r="P14" i="1" s="1"/>
  <c r="Q14" i="1" s="1"/>
  <c r="I15" i="1"/>
  <c r="J15" i="1" s="1"/>
  <c r="L15" i="1"/>
  <c r="M15" i="1"/>
  <c r="O15" i="1"/>
  <c r="P15" i="1" s="1"/>
  <c r="Q15" i="1" s="1"/>
  <c r="I16" i="1"/>
  <c r="J16" i="1" s="1"/>
  <c r="L16" i="1"/>
  <c r="M16" i="1"/>
  <c r="O16" i="1"/>
  <c r="P16" i="1" s="1"/>
  <c r="Q16" i="1" s="1"/>
  <c r="I17" i="1"/>
  <c r="J17" i="1" s="1"/>
  <c r="L17" i="1"/>
  <c r="M17" i="1"/>
  <c r="O17" i="1"/>
  <c r="P17" i="1" s="1"/>
  <c r="Q17" i="1" s="1"/>
  <c r="I18" i="1"/>
  <c r="J18" i="1" s="1"/>
  <c r="L18" i="1"/>
  <c r="M18" i="1"/>
  <c r="O18" i="1"/>
  <c r="P18" i="1" s="1"/>
  <c r="Q18" i="1" s="1"/>
  <c r="I19" i="1"/>
  <c r="J19" i="1" s="1"/>
  <c r="L19" i="1"/>
  <c r="M19" i="1"/>
  <c r="O19" i="1"/>
  <c r="P19" i="1" s="1"/>
  <c r="Q19" i="1" s="1"/>
  <c r="L5" i="1"/>
  <c r="M5" i="1"/>
  <c r="N25" i="1" l="1"/>
  <c r="N21" i="1"/>
  <c r="N23" i="1"/>
  <c r="N26" i="1"/>
  <c r="N24" i="1"/>
  <c r="N22" i="1"/>
  <c r="N20" i="1"/>
  <c r="N19" i="1"/>
  <c r="N17" i="1"/>
  <c r="N15" i="1"/>
  <c r="N13" i="1"/>
  <c r="N11" i="1"/>
  <c r="N9" i="1"/>
  <c r="N7" i="1"/>
  <c r="N18" i="1"/>
  <c r="N16" i="1"/>
  <c r="N14" i="1"/>
  <c r="N12" i="1"/>
  <c r="N10" i="1"/>
  <c r="N8" i="1"/>
  <c r="N6" i="1"/>
  <c r="O5" i="1"/>
  <c r="P5" i="1" s="1"/>
  <c r="Q5" i="1" s="1"/>
  <c r="I5" i="1"/>
  <c r="J5" i="1" s="1"/>
  <c r="N5" i="1"/>
</calcChain>
</file>

<file path=xl/sharedStrings.xml><?xml version="1.0" encoding="utf-8"?>
<sst xmlns="http://schemas.openxmlformats.org/spreadsheetml/2006/main" count="99" uniqueCount="65">
  <si>
    <t>ОБОСНОВАНИЕ НАЧАЛЬНОЙ (МАКСИМАЛЬНОЙ) ЦЕНЫ КОНТРАКТА</t>
  </si>
  <si>
    <t>КП</t>
  </si>
  <si>
    <t>Применяемые сокращения:</t>
  </si>
  <si>
    <t>Коммерческие предложения</t>
  </si>
  <si>
    <t>РК</t>
  </si>
  <si>
    <t>Реестр контрактов</t>
  </si>
  <si>
    <t>№ п/п</t>
  </si>
  <si>
    <t>* Тарифный метод применяется при наличии цен на медицинское изделие в указанном государственном реестре предельных отпускных цен производителей на медицинские изделия.
** На основании статьи 34 Бюджетного кодекса Российской Федерации Заказчик в целях эффективности и экономности расходования бюджетных средств определяет минимальное значение цены единицы медицинского изделия.</t>
  </si>
  <si>
    <t>Цена за единицу изм. с округлением (вниз) до сотых долей после запятой (руб.)</t>
  </si>
  <si>
    <t>Ставка НДС в отношении МИ*, %</t>
  </si>
  <si>
    <t>Ед. изм.</t>
  </si>
  <si>
    <t>Кол-во</t>
  </si>
  <si>
    <t xml:space="preserve">Среднее квадратичное отклонение     </t>
  </si>
  <si>
    <t>коэфициент  вариации цен V (%)                    (не должен превышать 33%)</t>
  </si>
  <si>
    <r>
      <t xml:space="preserve">Н(М)ЦК  контракта </t>
    </r>
    <r>
      <rPr>
        <b/>
        <sz val="11"/>
        <color indexed="63"/>
        <rFont val="Times New Roman"/>
        <family val="1"/>
        <charset val="204"/>
      </rPr>
      <t>исходя из имеющегося у него объема финансового обеспечения</t>
    </r>
    <r>
      <rPr>
        <b/>
        <sz val="11"/>
        <color indexed="8"/>
        <rFont val="Times New Roman"/>
        <family val="1"/>
        <charset val="204"/>
      </rPr>
      <t xml:space="preserve"> (руб.)</t>
    </r>
  </si>
  <si>
    <t xml:space="preserve">Средняя арифметическая цена за единицу     &lt;ц&gt; </t>
  </si>
  <si>
    <t>Среднее квадратичное отклонение</t>
  </si>
  <si>
    <t>коэффициент вариации цен V (%)                    (не должен превышать 33%)</t>
  </si>
  <si>
    <t>Итого:</t>
  </si>
  <si>
    <r>
      <t xml:space="preserve">Н(М)ЦК  контракта </t>
    </r>
    <r>
      <rPr>
        <sz val="11"/>
        <rFont val="Times New Roman"/>
        <family val="1"/>
        <charset val="204"/>
      </rPr>
      <t xml:space="preserve">с учетом округления цены за единицу </t>
    </r>
    <r>
      <rPr>
        <b/>
        <sz val="11"/>
        <rFont val="Times New Roman"/>
        <family val="1"/>
        <charset val="204"/>
      </rPr>
      <t>(руб.)</t>
    </r>
  </si>
  <si>
    <t xml:space="preserve">Цена за ЕИ, согласно информации, полученной заказчиком, без учета НДС,  руб.
</t>
  </si>
  <si>
    <t>Наименьшая цена, руб.         (без НДС), руб.</t>
  </si>
  <si>
    <t>Цена за ЕИ минимальная, руб. с НДС</t>
  </si>
  <si>
    <t xml:space="preserve">Средняя арифмети- ческая цена за единицу с НДС &lt;ц&gt; </t>
  </si>
  <si>
    <t>Н(М)ЦК определена в размере:</t>
  </si>
  <si>
    <t>Расчет произведен в соответствии с положениями статьи 22 Федерального закона от 05.04.2013 № 44-ФЗ "О контрактной системе в сфере закупок товаров, работ, услуг для обеспечения государственных и муниципальных нужд", приказом Минздрава России от 15.05.2020 № 450н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и начальной цены единицы товара, работы, услуги при осуществлении закупок медицинских изделий". Данный Приказ не учитывает, что применение утвержденных формул определения НМЦК, может привести к формированию цены контракта и цены за единицу товара с дробными значениями (количество знаков после запятой превышает 2). Большинство бухгалтерских программ, а также программное обеспечение реестра контрактов не позволяет проводить операции с такими значениями. Поэтому в случае необходимости Заказчиком применяется округление (вниз) таких показателей.</t>
  </si>
  <si>
    <t>Наименование, основные характеристики, ОКПД2</t>
  </si>
  <si>
    <t>шт</t>
  </si>
  <si>
    <t>Поставка изделий медицинского назначения</t>
  </si>
  <si>
    <t>4</t>
  </si>
  <si>
    <t>упак</t>
  </si>
  <si>
    <t>2</t>
  </si>
  <si>
    <t>3</t>
  </si>
  <si>
    <t>5</t>
  </si>
  <si>
    <t>Белье туалетное                 13.92.14.110</t>
  </si>
  <si>
    <t>Гигрометры                26.51.51.140</t>
  </si>
  <si>
    <t>Глюкоза ИВД, набор, колориметрическая тест-полоска, экспресс-анализ 21.20.23.111</t>
  </si>
  <si>
    <t>Изделия медицинские, в том числе хирургические, прочие, не включенные в другие группировки                              32.50.50.190</t>
  </si>
  <si>
    <t>Изделия текстильные готовые прочие, не включенные в другие группировки            13.92.29.190</t>
  </si>
  <si>
    <t>Инструменты и приспособления, применяемые в медицинских целях, прочие, не включенные в другие группировки               32.50.13.190</t>
  </si>
  <si>
    <t>Коляски инвалидные, кроме частей и принадлежностей                    30.92.20.000</t>
  </si>
  <si>
    <t>Контейнеры для накопления твердых коммунальных отходов пластмассовые                     22.23.13.110</t>
  </si>
  <si>
    <t xml:space="preserve">Контейнеры опасных медицинских отходов из твердой пластмассы                22.29.29.140    </t>
  </si>
  <si>
    <t>Коробки, ящики, корзины и аналогичные пластмассовые изделия прочие                  22.22.13.190</t>
  </si>
  <si>
    <t>Лампы ультрафиолетовые        27.40.15.120</t>
  </si>
  <si>
    <t>Набор белья для осмотра/хирургических процедур, стерильный, одноразового использования                  14.12.30.190</t>
  </si>
  <si>
    <t>Предметы домашнего обихода пластмассовые прочие                 22.29.23.120</t>
  </si>
  <si>
    <t>Приборы и аппараты электродиагностические, применяемые в медицинских целях, прочие               26.60.12.119</t>
  </si>
  <si>
    <t>Тряпки для мытья полов, посуды, удаления пыли                    13.92.29.110</t>
  </si>
  <si>
    <t>Халат операционный, одноразового использования     14.12.30.190</t>
  </si>
  <si>
    <t>Части и принадлежности электродиагностической аппаратуры и аппаратуры, основанной на использовании ультрафиолетового или инфракрасного излучения, предназначенной для применения в медицинских целях                                26.60.12.140</t>
  </si>
  <si>
    <t>12</t>
  </si>
  <si>
    <t>1</t>
  </si>
  <si>
    <t>25</t>
  </si>
  <si>
    <t>10</t>
  </si>
  <si>
    <t>102</t>
  </si>
  <si>
    <t>16</t>
  </si>
  <si>
    <t>550</t>
  </si>
  <si>
    <t>Источник 2 КП №10_89</t>
  </si>
  <si>
    <t>Источник 1 КП №145</t>
  </si>
  <si>
    <t>Источник 3  КП №053</t>
  </si>
  <si>
    <t>В соответствии с положениями статьи 22 Федерального закона от 05.04.2013 № 44-ФЗ "О контрактной системе в сфере закупок товаров, работ, услуг для обеспечения государственных и муниципальных нужд" Заказчик определяет максимальную цену контракта в размере 599535,00 руб.</t>
  </si>
  <si>
    <t>Ерши                                                     32.91.19.130</t>
  </si>
  <si>
    <t>Контейнеры специализированные прочие, не включенные в другие группировки                            29.20.21.129</t>
  </si>
  <si>
    <t>Метлы и щетки для домашней уборки                              32.91.11.000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</si>
</sst>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0.000%"/>
  </numFmts>
  <fonts count="35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63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Arial Cyr"/>
    </font>
    <font>
      <sz val="10"/>
      <color rgb="FF008000"/>
      <name val="Arial Cyr"/>
    </font>
    <font>
      <sz val="11"/>
      <color rgb="FF000000"/>
      <name val="Times New Roman"/>
      <family val="1"/>
      <charset val="204"/>
    </font>
    <font>
      <sz val="11"/>
      <color rgb="FF000000"/>
      <name val="TimesNewRomanPSMT"/>
    </font>
    <font>
      <b/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</borders>
  <cellStyleXfs count="5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9" fontId="28" fillId="0" borderId="1">
      <alignment vertical="top" wrapText="1"/>
    </xf>
    <xf numFmtId="49" fontId="28" fillId="0" borderId="1">
      <alignment vertical="top" wrapText="1"/>
    </xf>
    <xf numFmtId="4" fontId="29" fillId="0" borderId="1">
      <alignment vertical="top" shrinkToFit="1"/>
    </xf>
    <xf numFmtId="4" fontId="29" fillId="0" borderId="1">
      <alignment vertical="top" shrinkToFit="1"/>
    </xf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2" applyNumberFormat="0" applyAlignment="0" applyProtection="0"/>
    <xf numFmtId="0" fontId="3" fillId="7" borderId="2" applyNumberFormat="0" applyAlignment="0" applyProtection="0"/>
    <xf numFmtId="0" fontId="4" fillId="20" borderId="3" applyNumberFormat="0" applyAlignment="0" applyProtection="0"/>
    <xf numFmtId="0" fontId="4" fillId="20" borderId="3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10" fillId="21" borderId="8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" fillId="0" borderId="0"/>
    <xf numFmtId="0" fontId="21" fillId="0" borderId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9" fillId="23" borderId="9" applyNumberFormat="0" applyAlignment="0" applyProtection="0"/>
    <xf numFmtId="0" fontId="19" fillId="23" borderId="9" applyNumberFormat="0" applyAlignment="0" applyProtection="0"/>
    <xf numFmtId="9" fontId="19" fillId="0" borderId="0" applyFont="0" applyFill="0" applyBorder="0" applyAlignment="0" applyProtection="0"/>
    <xf numFmtId="0" fontId="15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49">
    <xf numFmtId="0" fontId="0" fillId="0" borderId="0" xfId="0"/>
    <xf numFmtId="0" fontId="22" fillId="0" borderId="0" xfId="0" applyFont="1" applyAlignment="1">
      <alignment vertical="top" wrapText="1"/>
    </xf>
    <xf numFmtId="0" fontId="22" fillId="0" borderId="0" xfId="0" applyFont="1" applyBorder="1" applyAlignment="1">
      <alignment vertical="top" wrapText="1"/>
    </xf>
    <xf numFmtId="4" fontId="22" fillId="0" borderId="0" xfId="0" applyNumberFormat="1" applyFont="1" applyAlignment="1">
      <alignment vertical="top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Border="1" applyAlignment="1">
      <alignment horizontal="center" vertical="top" wrapText="1"/>
    </xf>
    <xf numFmtId="0" fontId="26" fillId="0" borderId="0" xfId="0" applyFont="1" applyAlignment="1">
      <alignment vertical="center"/>
    </xf>
    <xf numFmtId="10" fontId="22" fillId="0" borderId="0" xfId="0" applyNumberFormat="1" applyFont="1" applyAlignment="1">
      <alignment vertical="top" wrapText="1"/>
    </xf>
    <xf numFmtId="4" fontId="24" fillId="24" borderId="1" xfId="48" applyNumberFormat="1" applyFont="1" applyFill="1" applyBorder="1" applyAlignment="1">
      <alignment horizontal="center" vertical="center" wrapText="1"/>
    </xf>
    <xf numFmtId="165" fontId="30" fillId="24" borderId="1" xfId="53" applyNumberFormat="1" applyFont="1" applyFill="1" applyBorder="1" applyAlignment="1" applyProtection="1">
      <alignment horizontal="center" vertical="center" wrapText="1"/>
    </xf>
    <xf numFmtId="164" fontId="30" fillId="24" borderId="1" xfId="0" applyNumberFormat="1" applyFont="1" applyFill="1" applyBorder="1" applyAlignment="1">
      <alignment horizontal="center" vertical="center" wrapText="1"/>
    </xf>
    <xf numFmtId="0" fontId="22" fillId="24" borderId="0" xfId="0" applyFont="1" applyFill="1" applyAlignment="1">
      <alignment vertical="top" wrapText="1"/>
    </xf>
    <xf numFmtId="2" fontId="22" fillId="0" borderId="0" xfId="0" applyNumberFormat="1" applyFont="1" applyAlignment="1">
      <alignment vertical="top" wrapText="1"/>
    </xf>
    <xf numFmtId="4" fontId="31" fillId="24" borderId="1" xfId="0" applyNumberFormat="1" applyFont="1" applyFill="1" applyBorder="1" applyAlignment="1">
      <alignment horizontal="center" vertical="center" wrapText="1"/>
    </xf>
    <xf numFmtId="2" fontId="30" fillId="24" borderId="1" xfId="0" applyNumberFormat="1" applyFont="1" applyFill="1" applyBorder="1" applyAlignment="1">
      <alignment horizontal="center" vertical="center" wrapText="1"/>
    </xf>
    <xf numFmtId="2" fontId="32" fillId="24" borderId="1" xfId="0" applyNumberFormat="1" applyFont="1" applyFill="1" applyBorder="1" applyAlignment="1">
      <alignment horizontal="center" vertical="center" wrapText="1"/>
    </xf>
    <xf numFmtId="4" fontId="33" fillId="24" borderId="1" xfId="0" applyNumberFormat="1" applyFont="1" applyFill="1" applyBorder="1" applyAlignment="1">
      <alignment horizontal="center" vertical="center" wrapText="1"/>
    </xf>
    <xf numFmtId="4" fontId="32" fillId="24" borderId="1" xfId="0" applyNumberFormat="1" applyFont="1" applyFill="1" applyBorder="1" applyAlignment="1">
      <alignment horizontal="center" vertical="center" wrapText="1"/>
    </xf>
    <xf numFmtId="2" fontId="24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2" fontId="26" fillId="0" borderId="1" xfId="0" applyNumberFormat="1" applyFont="1" applyBorder="1" applyAlignment="1">
      <alignment horizontal="center" vertical="center" wrapText="1"/>
    </xf>
    <xf numFmtId="10" fontId="26" fillId="24" borderId="1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49" fontId="27" fillId="0" borderId="1" xfId="0" applyNumberFormat="1" applyFont="1" applyBorder="1" applyAlignment="1">
      <alignment horizontal="center" vertical="center" wrapText="1"/>
    </xf>
    <xf numFmtId="2" fontId="2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top" wrapText="1"/>
    </xf>
    <xf numFmtId="0" fontId="30" fillId="24" borderId="1" xfId="0" applyFont="1" applyFill="1" applyBorder="1" applyAlignment="1">
      <alignment horizontal="center" vertical="center" wrapText="1"/>
    </xf>
    <xf numFmtId="0" fontId="32" fillId="24" borderId="1" xfId="0" applyFont="1" applyFill="1" applyBorder="1" applyAlignment="1">
      <alignment horizontal="center" vertical="center" wrapText="1"/>
    </xf>
    <xf numFmtId="4" fontId="30" fillId="24" borderId="1" xfId="0" applyNumberFormat="1" applyFont="1" applyFill="1" applyBorder="1" applyAlignment="1">
      <alignment horizontal="center" vertical="center" wrapText="1"/>
    </xf>
    <xf numFmtId="10" fontId="30" fillId="24" borderId="1" xfId="0" applyNumberFormat="1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top" wrapText="1"/>
    </xf>
    <xf numFmtId="0" fontId="20" fillId="24" borderId="0" xfId="0" applyFont="1" applyFill="1" applyBorder="1" applyAlignment="1">
      <alignment horizontal="center" vertical="top" wrapText="1"/>
    </xf>
    <xf numFmtId="164" fontId="24" fillId="24" borderId="1" xfId="0" applyNumberFormat="1" applyFont="1" applyFill="1" applyBorder="1" applyAlignment="1">
      <alignment horizontal="center" vertical="center" wrapText="1"/>
    </xf>
    <xf numFmtId="0" fontId="30" fillId="24" borderId="1" xfId="0" applyFont="1" applyFill="1" applyBorder="1" applyAlignment="1">
      <alignment horizontal="center" vertical="center" wrapText="1"/>
    </xf>
    <xf numFmtId="0" fontId="32" fillId="24" borderId="1" xfId="0" applyFont="1" applyFill="1" applyBorder="1" applyAlignment="1">
      <alignment horizontal="center" vertical="center" wrapText="1"/>
    </xf>
    <xf numFmtId="4" fontId="24" fillId="24" borderId="1" xfId="0" applyNumberFormat="1" applyFont="1" applyFill="1" applyBorder="1" applyAlignment="1">
      <alignment horizontal="center" vertical="center" wrapText="1"/>
    </xf>
    <xf numFmtId="4" fontId="30" fillId="24" borderId="1" xfId="0" applyNumberFormat="1" applyFont="1" applyFill="1" applyBorder="1" applyAlignment="1">
      <alignment horizontal="center" vertical="center" wrapText="1"/>
    </xf>
    <xf numFmtId="10" fontId="24" fillId="24" borderId="1" xfId="0" applyNumberFormat="1" applyFont="1" applyFill="1" applyBorder="1" applyAlignment="1">
      <alignment horizontal="center" vertical="center" wrapText="1"/>
    </xf>
    <xf numFmtId="10" fontId="30" fillId="24" borderId="1" xfId="0" applyNumberFormat="1" applyFont="1" applyFill="1" applyBorder="1" applyAlignment="1">
      <alignment horizontal="center" vertical="center" wrapText="1"/>
    </xf>
    <xf numFmtId="164" fontId="24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2" fontId="34" fillId="24" borderId="1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22" fillId="24" borderId="0" xfId="0" applyNumberFormat="1" applyFont="1" applyFill="1" applyBorder="1" applyAlignment="1">
      <alignment horizontal="center" vertical="top" wrapText="1"/>
    </xf>
    <xf numFmtId="0" fontId="22" fillId="0" borderId="0" xfId="0" applyNumberFormat="1" applyFont="1" applyBorder="1" applyAlignment="1">
      <alignment horizontal="center" vertical="top" wrapText="1"/>
    </xf>
    <xf numFmtId="0" fontId="20" fillId="24" borderId="11" xfId="0" applyFont="1" applyFill="1" applyBorder="1" applyAlignment="1">
      <alignment horizontal="center" vertical="top" wrapText="1"/>
    </xf>
    <xf numFmtId="0" fontId="22" fillId="0" borderId="0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Border="1" applyAlignment="1">
      <alignment horizontal="center" vertical="top" wrapText="1"/>
    </xf>
  </cellXfs>
  <cellStyles count="57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Excel Built-in Excel Built-in Excel Built-in Normal" xfId="19" xr:uid="{00000000-0005-0000-0000-000012000000}"/>
    <cellStyle name="Excel Built-in Normal" xfId="20" xr:uid="{00000000-0005-0000-0000-000013000000}"/>
    <cellStyle name="Excel Built-in Normal 2" xfId="21" xr:uid="{00000000-0005-0000-0000-000014000000}"/>
    <cellStyle name="st15" xfId="22" xr:uid="{00000000-0005-0000-0000-000015000000}"/>
    <cellStyle name="st15 2" xfId="23" xr:uid="{00000000-0005-0000-0000-000016000000}"/>
    <cellStyle name="st18" xfId="24" xr:uid="{00000000-0005-0000-0000-000017000000}"/>
    <cellStyle name="st18 2" xfId="25" xr:uid="{00000000-0005-0000-0000-000018000000}"/>
    <cellStyle name="Акцент1" xfId="26" builtinId="29" customBuiltin="1"/>
    <cellStyle name="Акцент2" xfId="27" builtinId="33" customBuiltin="1"/>
    <cellStyle name="Акцент3" xfId="28" builtinId="37" customBuiltin="1"/>
    <cellStyle name="Акцент4" xfId="29" builtinId="41" customBuiltin="1"/>
    <cellStyle name="Акцент5" xfId="30" builtinId="45" customBuiltin="1"/>
    <cellStyle name="Акцент6" xfId="31" builtinId="49" customBuiltin="1"/>
    <cellStyle name="Ввод " xfId="32" builtinId="20" customBuiltin="1"/>
    <cellStyle name="Ввод  2" xfId="33" xr:uid="{00000000-0005-0000-0000-000020000000}"/>
    <cellStyle name="Вывод" xfId="34" builtinId="21" customBuiltin="1"/>
    <cellStyle name="Вывод 2" xfId="35" xr:uid="{00000000-0005-0000-0000-000022000000}"/>
    <cellStyle name="Вычисление" xfId="36" builtinId="22" customBuiltin="1"/>
    <cellStyle name="Вычисление 2" xfId="37" xr:uid="{00000000-0005-0000-0000-000024000000}"/>
    <cellStyle name="Заголовок 1" xfId="38" builtinId="16" customBuiltin="1"/>
    <cellStyle name="Заголовок 2" xfId="39" builtinId="17" customBuiltin="1"/>
    <cellStyle name="Заголовок 3" xfId="40" builtinId="18" customBuiltin="1"/>
    <cellStyle name="Заголовок 4" xfId="41" builtinId="19" customBuiltin="1"/>
    <cellStyle name="Итог" xfId="42" builtinId="25" customBuiltin="1"/>
    <cellStyle name="Итог 2" xfId="43" xr:uid="{00000000-0005-0000-0000-00002A000000}"/>
    <cellStyle name="Контрольная ячейка" xfId="44" builtinId="23" customBuiltin="1"/>
    <cellStyle name="Название" xfId="45" builtinId="15" customBuiltin="1"/>
    <cellStyle name="Нейтральный" xfId="46" builtinId="28" customBuiltin="1"/>
    <cellStyle name="Обычный" xfId="0" builtinId="0"/>
    <cellStyle name="Обычный 2" xfId="47" xr:uid="{00000000-0005-0000-0000-00002F000000}"/>
    <cellStyle name="Обычный 3" xfId="48" xr:uid="{00000000-0005-0000-0000-000030000000}"/>
    <cellStyle name="Плохой" xfId="49" builtinId="27" customBuiltin="1"/>
    <cellStyle name="Пояснение" xfId="50" builtinId="53" customBuiltin="1"/>
    <cellStyle name="Примечание" xfId="51" builtinId="10" customBuiltin="1"/>
    <cellStyle name="Примечание 2" xfId="52" xr:uid="{00000000-0005-0000-0000-000034000000}"/>
    <cellStyle name="Процентный" xfId="53" builtinId="5"/>
    <cellStyle name="Связанная ячейка" xfId="54" builtinId="24" customBuiltin="1"/>
    <cellStyle name="Текст предупреждения" xfId="55" builtinId="11" customBuiltin="1"/>
    <cellStyle name="Хороший" xfId="5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198120</xdr:rowOff>
    </xdr:to>
    <xdr:pic>
      <xdr:nvPicPr>
        <xdr:cNvPr id="1052" name="Рисунок 3">
          <a:extLst>
            <a:ext uri="{FF2B5EF4-FFF2-40B4-BE49-F238E27FC236}">
              <a16:creationId xmlns:a16="http://schemas.microsoft.com/office/drawing/2014/main" id="{BB0887F5-CE8C-4F7C-9DD9-B22EB9F37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53" name="Рисунок 3">
          <a:extLst>
            <a:ext uri="{FF2B5EF4-FFF2-40B4-BE49-F238E27FC236}">
              <a16:creationId xmlns:a16="http://schemas.microsoft.com/office/drawing/2014/main" id="{6E2C6128-39FD-496E-A57E-4EE772CCA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54" name="Рисунок 3">
          <a:extLst>
            <a:ext uri="{FF2B5EF4-FFF2-40B4-BE49-F238E27FC236}">
              <a16:creationId xmlns:a16="http://schemas.microsoft.com/office/drawing/2014/main" id="{4FC48FF8-1042-401D-84AE-EF87D5440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55" name="Рисунок 3">
          <a:extLst>
            <a:ext uri="{FF2B5EF4-FFF2-40B4-BE49-F238E27FC236}">
              <a16:creationId xmlns:a16="http://schemas.microsoft.com/office/drawing/2014/main" id="{C5EC568F-BE41-4A2F-B673-ACE69F274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56" name="Рисунок 3">
          <a:extLst>
            <a:ext uri="{FF2B5EF4-FFF2-40B4-BE49-F238E27FC236}">
              <a16:creationId xmlns:a16="http://schemas.microsoft.com/office/drawing/2014/main" id="{F8BFBEB7-5C02-451E-BAA6-D3B22D98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57" name="Рисунок 3">
          <a:extLst>
            <a:ext uri="{FF2B5EF4-FFF2-40B4-BE49-F238E27FC236}">
              <a16:creationId xmlns:a16="http://schemas.microsoft.com/office/drawing/2014/main" id="{AB83247B-8963-4EF9-8F54-5CBCAADC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58" name="Рисунок 3">
          <a:extLst>
            <a:ext uri="{FF2B5EF4-FFF2-40B4-BE49-F238E27FC236}">
              <a16:creationId xmlns:a16="http://schemas.microsoft.com/office/drawing/2014/main" id="{BE1551AC-43F8-4620-87A8-0890ED5C8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59" name="Рисунок 3">
          <a:extLst>
            <a:ext uri="{FF2B5EF4-FFF2-40B4-BE49-F238E27FC236}">
              <a16:creationId xmlns:a16="http://schemas.microsoft.com/office/drawing/2014/main" id="{BF983827-2971-49E3-8A0D-7EC4F394D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60" name="Рисунок 3">
          <a:extLst>
            <a:ext uri="{FF2B5EF4-FFF2-40B4-BE49-F238E27FC236}">
              <a16:creationId xmlns:a16="http://schemas.microsoft.com/office/drawing/2014/main" id="{B0027782-A43B-4C25-A543-95DC4768B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61" name="Рисунок 3">
          <a:extLst>
            <a:ext uri="{FF2B5EF4-FFF2-40B4-BE49-F238E27FC236}">
              <a16:creationId xmlns:a16="http://schemas.microsoft.com/office/drawing/2014/main" id="{2DA91F7E-B2FE-4EAC-A35B-9E3527F22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62" name="Рисунок 3">
          <a:extLst>
            <a:ext uri="{FF2B5EF4-FFF2-40B4-BE49-F238E27FC236}">
              <a16:creationId xmlns:a16="http://schemas.microsoft.com/office/drawing/2014/main" id="{FF2662D2-8325-442D-8226-8B8E69D1D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63" name="Рисунок 3">
          <a:extLst>
            <a:ext uri="{FF2B5EF4-FFF2-40B4-BE49-F238E27FC236}">
              <a16:creationId xmlns:a16="http://schemas.microsoft.com/office/drawing/2014/main" id="{16C2618F-D64A-4B52-96EE-51552D4E9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64" name="Рисунок 3">
          <a:extLst>
            <a:ext uri="{FF2B5EF4-FFF2-40B4-BE49-F238E27FC236}">
              <a16:creationId xmlns:a16="http://schemas.microsoft.com/office/drawing/2014/main" id="{B827ABF6-5B03-42A4-83B9-CFCAD3A0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65" name="Рисунок 3">
          <a:extLst>
            <a:ext uri="{FF2B5EF4-FFF2-40B4-BE49-F238E27FC236}">
              <a16:creationId xmlns:a16="http://schemas.microsoft.com/office/drawing/2014/main" id="{E9F0ED28-5F90-4ECD-94B2-1CBFE7778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66" name="Рисунок 3">
          <a:extLst>
            <a:ext uri="{FF2B5EF4-FFF2-40B4-BE49-F238E27FC236}">
              <a16:creationId xmlns:a16="http://schemas.microsoft.com/office/drawing/2014/main" id="{D1766519-8244-4132-81B2-1C5DBCA36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67" name="Рисунок 3">
          <a:extLst>
            <a:ext uri="{FF2B5EF4-FFF2-40B4-BE49-F238E27FC236}">
              <a16:creationId xmlns:a16="http://schemas.microsoft.com/office/drawing/2014/main" id="{BCC15CE3-0E4D-4D65-BEE2-0047876D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68" name="Рисунок 3">
          <a:extLst>
            <a:ext uri="{FF2B5EF4-FFF2-40B4-BE49-F238E27FC236}">
              <a16:creationId xmlns:a16="http://schemas.microsoft.com/office/drawing/2014/main" id="{789E0D69-324B-4D5B-B35F-967E575A4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69" name="Рисунок 3">
          <a:extLst>
            <a:ext uri="{FF2B5EF4-FFF2-40B4-BE49-F238E27FC236}">
              <a16:creationId xmlns:a16="http://schemas.microsoft.com/office/drawing/2014/main" id="{3156B18B-FAB8-4481-92F9-DE2113F59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70" name="Рисунок 3">
          <a:extLst>
            <a:ext uri="{FF2B5EF4-FFF2-40B4-BE49-F238E27FC236}">
              <a16:creationId xmlns:a16="http://schemas.microsoft.com/office/drawing/2014/main" id="{4F4922AF-6F9E-4671-B69E-D70351A5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71" name="Рисунок 3">
          <a:extLst>
            <a:ext uri="{FF2B5EF4-FFF2-40B4-BE49-F238E27FC236}">
              <a16:creationId xmlns:a16="http://schemas.microsoft.com/office/drawing/2014/main" id="{CFDBB8D0-5C83-4A67-A6F6-B223532C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72" name="Рисунок 3">
          <a:extLst>
            <a:ext uri="{FF2B5EF4-FFF2-40B4-BE49-F238E27FC236}">
              <a16:creationId xmlns:a16="http://schemas.microsoft.com/office/drawing/2014/main" id="{0818D611-6127-4504-8AFE-4D0083630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73" name="Рисунок 3">
          <a:extLst>
            <a:ext uri="{FF2B5EF4-FFF2-40B4-BE49-F238E27FC236}">
              <a16:creationId xmlns:a16="http://schemas.microsoft.com/office/drawing/2014/main" id="{801FB897-5798-4FAD-BFBB-4AC33E35A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74" name="Рисунок 3">
          <a:extLst>
            <a:ext uri="{FF2B5EF4-FFF2-40B4-BE49-F238E27FC236}">
              <a16:creationId xmlns:a16="http://schemas.microsoft.com/office/drawing/2014/main" id="{B6E06164-02E9-470F-AA50-498CB4A7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75" name="Рисунок 3">
          <a:extLst>
            <a:ext uri="{FF2B5EF4-FFF2-40B4-BE49-F238E27FC236}">
              <a16:creationId xmlns:a16="http://schemas.microsoft.com/office/drawing/2014/main" id="{F73C9528-58A5-43FA-9411-1B5B53DE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76" name="Рисунок 3">
          <a:extLst>
            <a:ext uri="{FF2B5EF4-FFF2-40B4-BE49-F238E27FC236}">
              <a16:creationId xmlns:a16="http://schemas.microsoft.com/office/drawing/2014/main" id="{1225FE1C-D1CF-443E-BBC3-79AF5388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7620</xdr:rowOff>
    </xdr:to>
    <xdr:pic>
      <xdr:nvPicPr>
        <xdr:cNvPr id="1077" name="Рисунок 3">
          <a:extLst>
            <a:ext uri="{FF2B5EF4-FFF2-40B4-BE49-F238E27FC236}">
              <a16:creationId xmlns:a16="http://schemas.microsoft.com/office/drawing/2014/main" id="{B855C20E-D9E3-44AC-AFFA-56615AD47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175260</xdr:colOff>
      <xdr:row>27</xdr:row>
      <xdr:rowOff>0</xdr:rowOff>
    </xdr:from>
    <xdr:to>
      <xdr:col>13</xdr:col>
      <xdr:colOff>784860</xdr:colOff>
      <xdr:row>27</xdr:row>
      <xdr:rowOff>0</xdr:rowOff>
    </xdr:to>
    <xdr:pic>
      <xdr:nvPicPr>
        <xdr:cNvPr id="1078" name="Рисунок 3">
          <a:extLst>
            <a:ext uri="{FF2B5EF4-FFF2-40B4-BE49-F238E27FC236}">
              <a16:creationId xmlns:a16="http://schemas.microsoft.com/office/drawing/2014/main" id="{519B3C04-FB6F-417B-B4A1-E93B90B99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160" y="11506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8"/>
  <sheetViews>
    <sheetView tabSelected="1" view="pageBreakPreview" zoomScale="70" zoomScaleNormal="85" zoomScaleSheetLayoutView="70" workbookViewId="0">
      <pane ySplit="4" topLeftCell="A19" activePane="bottomLeft" state="frozen"/>
      <selection pane="bottomLeft" activeCell="K27" sqref="K27"/>
    </sheetView>
  </sheetViews>
  <sheetFormatPr defaultColWidth="9.109375" defaultRowHeight="15.6"/>
  <cols>
    <col min="1" max="1" width="5.33203125" style="1" customWidth="1"/>
    <col min="2" max="2" width="18" style="1" hidden="1" customWidth="1"/>
    <col min="3" max="3" width="25.6640625" style="1" customWidth="1"/>
    <col min="4" max="4" width="10.44140625" style="4" customWidth="1"/>
    <col min="5" max="5" width="12.33203125" style="1" customWidth="1"/>
    <col min="6" max="8" width="19.6640625" style="3" customWidth="1"/>
    <col min="9" max="10" width="16.5546875" style="3" customWidth="1"/>
    <col min="11" max="11" width="14.109375" style="7" customWidth="1"/>
    <col min="12" max="12" width="18.88671875" style="3" customWidth="1"/>
    <col min="13" max="13" width="15" style="3" customWidth="1"/>
    <col min="14" max="14" width="19.88671875" style="1" customWidth="1"/>
    <col min="15" max="15" width="22" style="1" customWidth="1"/>
    <col min="16" max="16" width="20.5546875" style="1" customWidth="1"/>
    <col min="17" max="17" width="27.44140625" style="1" customWidth="1"/>
    <col min="18" max="16384" width="9.109375" style="1"/>
  </cols>
  <sheetData>
    <row r="1" spans="1:17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7">
      <c r="A2" s="31" t="s">
        <v>28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7" s="6" customFormat="1" ht="41.25" customHeight="1">
      <c r="A3" s="34" t="s">
        <v>6</v>
      </c>
      <c r="B3" s="34"/>
      <c r="C3" s="34" t="s">
        <v>26</v>
      </c>
      <c r="D3" s="34" t="s">
        <v>10</v>
      </c>
      <c r="E3" s="34" t="s">
        <v>11</v>
      </c>
      <c r="F3" s="35" t="s">
        <v>20</v>
      </c>
      <c r="G3" s="35"/>
      <c r="H3" s="35"/>
      <c r="I3" s="35" t="s">
        <v>21</v>
      </c>
      <c r="J3" s="35" t="s">
        <v>22</v>
      </c>
      <c r="K3" s="37" t="s">
        <v>9</v>
      </c>
      <c r="L3" s="35" t="s">
        <v>23</v>
      </c>
      <c r="M3" s="35" t="s">
        <v>12</v>
      </c>
      <c r="N3" s="32" t="s">
        <v>13</v>
      </c>
      <c r="O3" s="32" t="s">
        <v>8</v>
      </c>
      <c r="P3" s="32" t="s">
        <v>19</v>
      </c>
      <c r="Q3" s="39" t="s">
        <v>14</v>
      </c>
    </row>
    <row r="4" spans="1:17" s="6" customFormat="1" ht="27.6">
      <c r="A4" s="34"/>
      <c r="B4" s="34"/>
      <c r="C4" s="34"/>
      <c r="D4" s="34"/>
      <c r="E4" s="34"/>
      <c r="F4" s="8" t="s">
        <v>59</v>
      </c>
      <c r="G4" s="8" t="s">
        <v>58</v>
      </c>
      <c r="H4" s="8" t="s">
        <v>60</v>
      </c>
      <c r="I4" s="36"/>
      <c r="J4" s="36"/>
      <c r="K4" s="38"/>
      <c r="L4" s="36" t="s">
        <v>15</v>
      </c>
      <c r="M4" s="36" t="s">
        <v>16</v>
      </c>
      <c r="N4" s="33" t="s">
        <v>17</v>
      </c>
      <c r="O4" s="33" t="s">
        <v>8</v>
      </c>
      <c r="P4" s="32"/>
      <c r="Q4" s="40"/>
    </row>
    <row r="5" spans="1:17" s="22" customFormat="1" ht="26.4">
      <c r="A5" s="26">
        <v>1</v>
      </c>
      <c r="B5" s="27"/>
      <c r="C5" s="25" t="s">
        <v>34</v>
      </c>
      <c r="D5" s="19" t="s">
        <v>27</v>
      </c>
      <c r="E5" s="23" t="s">
        <v>51</v>
      </c>
      <c r="F5" s="24">
        <v>402.5</v>
      </c>
      <c r="G5" s="20">
        <v>416.89</v>
      </c>
      <c r="H5" s="20">
        <v>404.75</v>
      </c>
      <c r="I5" s="13">
        <f t="shared" ref="I5" si="0">MIN(F5:H5)</f>
        <v>402.5</v>
      </c>
      <c r="J5" s="13">
        <f t="shared" ref="J5" si="1">I5*(1+K5)</f>
        <v>402.5</v>
      </c>
      <c r="K5" s="21">
        <v>0</v>
      </c>
      <c r="L5" s="28">
        <f t="shared" ref="L5" si="2">AVERAGE(F5:H5)*(1+K5)</f>
        <v>408.04666666666662</v>
      </c>
      <c r="M5" s="28">
        <f t="shared" ref="M5" si="3">STDEV(F5:H5)</f>
        <v>7.740738552188235</v>
      </c>
      <c r="N5" s="9">
        <f t="shared" ref="N5" si="4">M5/L5</f>
        <v>1.8970228614835483E-2</v>
      </c>
      <c r="O5" s="10">
        <f t="shared" ref="O5" si="5">MIN(F5,G5,H5)</f>
        <v>402.5</v>
      </c>
      <c r="P5" s="20">
        <f>O5</f>
        <v>402.5</v>
      </c>
      <c r="Q5" s="20">
        <f>P5*E5</f>
        <v>4830</v>
      </c>
    </row>
    <row r="6" spans="1:17" s="22" customFormat="1" ht="26.4">
      <c r="A6" s="26">
        <v>2</v>
      </c>
      <c r="B6" s="27"/>
      <c r="C6" s="25" t="s">
        <v>34</v>
      </c>
      <c r="D6" s="19" t="s">
        <v>27</v>
      </c>
      <c r="E6" s="23" t="s">
        <v>51</v>
      </c>
      <c r="F6" s="24">
        <v>157.5</v>
      </c>
      <c r="G6" s="20">
        <v>163.13</v>
      </c>
      <c r="H6" s="20">
        <v>158.38</v>
      </c>
      <c r="I6" s="13">
        <f t="shared" ref="I6:I19" si="6">MIN(F6:H6)</f>
        <v>157.5</v>
      </c>
      <c r="J6" s="13">
        <f t="shared" ref="J6:J19" si="7">I6*(1+K6)</f>
        <v>157.5</v>
      </c>
      <c r="K6" s="21">
        <v>0</v>
      </c>
      <c r="L6" s="28">
        <f t="shared" ref="L6:L19" si="8">AVERAGE(F6:H6)*(1+K6)</f>
        <v>159.66999999999999</v>
      </c>
      <c r="M6" s="28">
        <f t="shared" ref="M6:M19" si="9">STDEV(F6:H6)</f>
        <v>3.0285805255928051</v>
      </c>
      <c r="N6" s="9">
        <f t="shared" ref="N6:N19" si="10">M6/L6</f>
        <v>1.8967749267819911E-2</v>
      </c>
      <c r="O6" s="10">
        <f t="shared" ref="O6:O19" si="11">MIN(F6,G6,H6)</f>
        <v>157.5</v>
      </c>
      <c r="P6" s="20">
        <f t="shared" ref="P6:P19" si="12">O6</f>
        <v>157.5</v>
      </c>
      <c r="Q6" s="20">
        <f t="shared" ref="Q6:Q19" si="13">P6*E6</f>
        <v>1890</v>
      </c>
    </row>
    <row r="7" spans="1:17" s="22" customFormat="1" ht="26.4">
      <c r="A7" s="26">
        <v>3</v>
      </c>
      <c r="B7" s="27"/>
      <c r="C7" s="19" t="s">
        <v>35</v>
      </c>
      <c r="D7" s="19" t="s">
        <v>27</v>
      </c>
      <c r="E7" s="23" t="s">
        <v>31</v>
      </c>
      <c r="F7" s="24">
        <v>1140</v>
      </c>
      <c r="G7" s="20">
        <v>1180.77</v>
      </c>
      <c r="H7" s="20">
        <v>1146.3800000000001</v>
      </c>
      <c r="I7" s="13">
        <f t="shared" si="6"/>
        <v>1140</v>
      </c>
      <c r="J7" s="13">
        <f t="shared" si="7"/>
        <v>1140</v>
      </c>
      <c r="K7" s="21">
        <v>0</v>
      </c>
      <c r="L7" s="28">
        <f t="shared" si="8"/>
        <v>1155.7166666666667</v>
      </c>
      <c r="M7" s="28">
        <f t="shared" si="9"/>
        <v>21.930075999260282</v>
      </c>
      <c r="N7" s="9">
        <f t="shared" si="10"/>
        <v>1.8975304788596065E-2</v>
      </c>
      <c r="O7" s="10">
        <f t="shared" si="11"/>
        <v>1140</v>
      </c>
      <c r="P7" s="20">
        <f t="shared" si="12"/>
        <v>1140</v>
      </c>
      <c r="Q7" s="20">
        <f t="shared" si="13"/>
        <v>2280</v>
      </c>
    </row>
    <row r="8" spans="1:17" s="22" customFormat="1" ht="52.8">
      <c r="A8" s="26">
        <v>4</v>
      </c>
      <c r="B8" s="27"/>
      <c r="C8" s="19" t="s">
        <v>36</v>
      </c>
      <c r="D8" s="19" t="s">
        <v>30</v>
      </c>
      <c r="E8" s="23" t="s">
        <v>52</v>
      </c>
      <c r="F8" s="24">
        <v>1495</v>
      </c>
      <c r="G8" s="20">
        <v>1541.84</v>
      </c>
      <c r="H8" s="20">
        <v>1502.77</v>
      </c>
      <c r="I8" s="13">
        <f t="shared" si="6"/>
        <v>1495</v>
      </c>
      <c r="J8" s="13">
        <f t="shared" si="7"/>
        <v>1495</v>
      </c>
      <c r="K8" s="21">
        <v>0</v>
      </c>
      <c r="L8" s="28">
        <f t="shared" si="8"/>
        <v>1513.2033333333336</v>
      </c>
      <c r="M8" s="28">
        <f t="shared" si="9"/>
        <v>25.102534400600497</v>
      </c>
      <c r="N8" s="9">
        <f t="shared" si="10"/>
        <v>1.6589002844253468E-2</v>
      </c>
      <c r="O8" s="10">
        <f t="shared" si="11"/>
        <v>1495</v>
      </c>
      <c r="P8" s="20">
        <f t="shared" si="12"/>
        <v>1495</v>
      </c>
      <c r="Q8" s="20">
        <f t="shared" si="13"/>
        <v>1495</v>
      </c>
    </row>
    <row r="9" spans="1:17" s="22" customFormat="1" ht="26.4">
      <c r="A9" s="26">
        <v>5</v>
      </c>
      <c r="B9" s="27"/>
      <c r="C9" s="19" t="s">
        <v>62</v>
      </c>
      <c r="D9" s="19" t="s">
        <v>27</v>
      </c>
      <c r="E9" s="23" t="s">
        <v>33</v>
      </c>
      <c r="F9" s="24">
        <v>1500</v>
      </c>
      <c r="G9" s="20">
        <v>1540.67</v>
      </c>
      <c r="H9" s="20">
        <v>1507.5</v>
      </c>
      <c r="I9" s="13">
        <f t="shared" si="6"/>
        <v>1500</v>
      </c>
      <c r="J9" s="13">
        <f t="shared" si="7"/>
        <v>1500</v>
      </c>
      <c r="K9" s="21">
        <v>0</v>
      </c>
      <c r="L9" s="28">
        <f t="shared" si="8"/>
        <v>1516.0566666666666</v>
      </c>
      <c r="M9" s="28">
        <f t="shared" si="9"/>
        <v>21.643119768955103</v>
      </c>
      <c r="N9" s="9">
        <f t="shared" si="10"/>
        <v>1.4275930606566005E-2</v>
      </c>
      <c r="O9" s="10">
        <f t="shared" si="11"/>
        <v>1500</v>
      </c>
      <c r="P9" s="20">
        <f t="shared" si="12"/>
        <v>1500</v>
      </c>
      <c r="Q9" s="20">
        <f t="shared" si="13"/>
        <v>7500</v>
      </c>
    </row>
    <row r="10" spans="1:17" s="22" customFormat="1" ht="66">
      <c r="A10" s="26">
        <v>6</v>
      </c>
      <c r="B10" s="27"/>
      <c r="C10" s="25" t="s">
        <v>37</v>
      </c>
      <c r="D10" s="19" t="s">
        <v>27</v>
      </c>
      <c r="E10" s="23" t="s">
        <v>52</v>
      </c>
      <c r="F10" s="24">
        <v>1130</v>
      </c>
      <c r="G10" s="20">
        <v>1170.42</v>
      </c>
      <c r="H10" s="20">
        <v>1136.33</v>
      </c>
      <c r="I10" s="13">
        <f t="shared" si="6"/>
        <v>1130</v>
      </c>
      <c r="J10" s="13">
        <f t="shared" si="7"/>
        <v>1130</v>
      </c>
      <c r="K10" s="21">
        <v>0</v>
      </c>
      <c r="L10" s="28">
        <f t="shared" si="8"/>
        <v>1145.5833333333333</v>
      </c>
      <c r="M10" s="28">
        <f t="shared" si="9"/>
        <v>21.740796520213692</v>
      </c>
      <c r="N10" s="9">
        <f t="shared" si="10"/>
        <v>1.8977926692555783E-2</v>
      </c>
      <c r="O10" s="10">
        <f t="shared" si="11"/>
        <v>1130</v>
      </c>
      <c r="P10" s="20">
        <f t="shared" si="12"/>
        <v>1130</v>
      </c>
      <c r="Q10" s="20">
        <f t="shared" si="13"/>
        <v>1130</v>
      </c>
    </row>
    <row r="11" spans="1:17" s="22" customFormat="1" ht="52.8">
      <c r="A11" s="26">
        <v>7</v>
      </c>
      <c r="B11" s="27"/>
      <c r="C11" s="25" t="s">
        <v>38</v>
      </c>
      <c r="D11" s="19" t="s">
        <v>27</v>
      </c>
      <c r="E11" s="23" t="s">
        <v>53</v>
      </c>
      <c r="F11" s="24">
        <v>1790</v>
      </c>
      <c r="G11" s="20">
        <v>1854.02</v>
      </c>
      <c r="H11" s="20">
        <v>1800.02</v>
      </c>
      <c r="I11" s="13">
        <f t="shared" si="6"/>
        <v>1790</v>
      </c>
      <c r="J11" s="13">
        <f t="shared" si="7"/>
        <v>1790</v>
      </c>
      <c r="K11" s="21">
        <v>0</v>
      </c>
      <c r="L11" s="28">
        <f t="shared" si="8"/>
        <v>1814.68</v>
      </c>
      <c r="M11" s="28">
        <f t="shared" si="9"/>
        <v>34.43583598520587</v>
      </c>
      <c r="N11" s="9">
        <f t="shared" si="10"/>
        <v>1.8976258064896216E-2</v>
      </c>
      <c r="O11" s="10">
        <f t="shared" si="11"/>
        <v>1790</v>
      </c>
      <c r="P11" s="20">
        <f t="shared" si="12"/>
        <v>1790</v>
      </c>
      <c r="Q11" s="20">
        <f t="shared" si="13"/>
        <v>44750</v>
      </c>
    </row>
    <row r="12" spans="1:17" s="22" customFormat="1" ht="79.2">
      <c r="A12" s="26">
        <v>8</v>
      </c>
      <c r="B12" s="27"/>
      <c r="C12" s="25" t="s">
        <v>39</v>
      </c>
      <c r="D12" s="19" t="s">
        <v>27</v>
      </c>
      <c r="E12" s="23" t="s">
        <v>52</v>
      </c>
      <c r="F12" s="24">
        <v>4125</v>
      </c>
      <c r="G12" s="20">
        <v>4272.54</v>
      </c>
      <c r="H12" s="20">
        <v>4148.1000000000004</v>
      </c>
      <c r="I12" s="13">
        <f t="shared" si="6"/>
        <v>4125</v>
      </c>
      <c r="J12" s="13">
        <f t="shared" si="7"/>
        <v>4125</v>
      </c>
      <c r="K12" s="21">
        <v>0</v>
      </c>
      <c r="L12" s="28">
        <f t="shared" si="8"/>
        <v>4181.88</v>
      </c>
      <c r="M12" s="28">
        <f t="shared" si="9"/>
        <v>79.358863399118718</v>
      </c>
      <c r="N12" s="9">
        <f t="shared" si="10"/>
        <v>1.8976838981299968E-2</v>
      </c>
      <c r="O12" s="10">
        <f t="shared" si="11"/>
        <v>4125</v>
      </c>
      <c r="P12" s="20">
        <f t="shared" si="12"/>
        <v>4125</v>
      </c>
      <c r="Q12" s="20">
        <f t="shared" si="13"/>
        <v>4125</v>
      </c>
    </row>
    <row r="13" spans="1:17" s="22" customFormat="1" ht="39.6">
      <c r="A13" s="26">
        <v>9</v>
      </c>
      <c r="B13" s="27"/>
      <c r="C13" s="25" t="s">
        <v>40</v>
      </c>
      <c r="D13" s="19" t="s">
        <v>27</v>
      </c>
      <c r="E13" s="23" t="s">
        <v>31</v>
      </c>
      <c r="F13" s="24">
        <v>26500</v>
      </c>
      <c r="G13" s="20">
        <v>27447.85</v>
      </c>
      <c r="H13" s="20">
        <v>26648.400000000001</v>
      </c>
      <c r="I13" s="13">
        <f t="shared" si="6"/>
        <v>26500</v>
      </c>
      <c r="J13" s="13">
        <f t="shared" si="7"/>
        <v>26500</v>
      </c>
      <c r="K13" s="21">
        <v>0</v>
      </c>
      <c r="L13" s="28">
        <f t="shared" si="8"/>
        <v>26865.416666666668</v>
      </c>
      <c r="M13" s="28">
        <f t="shared" si="9"/>
        <v>509.83044321944152</v>
      </c>
      <c r="N13" s="9">
        <f t="shared" si="10"/>
        <v>1.8977202160873792E-2</v>
      </c>
      <c r="O13" s="10">
        <f t="shared" si="11"/>
        <v>26500</v>
      </c>
      <c r="P13" s="20">
        <f t="shared" si="12"/>
        <v>26500</v>
      </c>
      <c r="Q13" s="20">
        <f t="shared" si="13"/>
        <v>53000</v>
      </c>
    </row>
    <row r="14" spans="1:17" s="22" customFormat="1" ht="52.8">
      <c r="A14" s="26">
        <v>10</v>
      </c>
      <c r="B14" s="27"/>
      <c r="C14" s="19" t="s">
        <v>41</v>
      </c>
      <c r="D14" s="19" t="s">
        <v>27</v>
      </c>
      <c r="E14" s="23" t="s">
        <v>52</v>
      </c>
      <c r="F14" s="24">
        <v>3730</v>
      </c>
      <c r="G14" s="20">
        <v>3826.99</v>
      </c>
      <c r="H14" s="20">
        <v>3748.28</v>
      </c>
      <c r="I14" s="13">
        <f t="shared" si="6"/>
        <v>3730</v>
      </c>
      <c r="J14" s="13">
        <f t="shared" si="7"/>
        <v>3730</v>
      </c>
      <c r="K14" s="21">
        <v>0</v>
      </c>
      <c r="L14" s="28">
        <f t="shared" si="8"/>
        <v>3768.4233333333336</v>
      </c>
      <c r="M14" s="28">
        <f t="shared" si="9"/>
        <v>51.537175255666824</v>
      </c>
      <c r="N14" s="9">
        <f t="shared" si="10"/>
        <v>1.3676057782520935E-2</v>
      </c>
      <c r="O14" s="10">
        <f t="shared" si="11"/>
        <v>3730</v>
      </c>
      <c r="P14" s="20">
        <f t="shared" si="12"/>
        <v>3730</v>
      </c>
      <c r="Q14" s="20">
        <f t="shared" si="13"/>
        <v>3730</v>
      </c>
    </row>
    <row r="15" spans="1:17" s="22" customFormat="1" ht="52.8">
      <c r="A15" s="26">
        <v>11</v>
      </c>
      <c r="B15" s="27"/>
      <c r="C15" s="19" t="s">
        <v>42</v>
      </c>
      <c r="D15" s="19" t="s">
        <v>27</v>
      </c>
      <c r="E15" s="23" t="s">
        <v>32</v>
      </c>
      <c r="F15" s="24">
        <v>5300</v>
      </c>
      <c r="G15" s="20">
        <v>5489.57</v>
      </c>
      <c r="H15" s="20">
        <v>5329.68</v>
      </c>
      <c r="I15" s="13">
        <f t="shared" si="6"/>
        <v>5300</v>
      </c>
      <c r="J15" s="13">
        <f t="shared" si="7"/>
        <v>5300</v>
      </c>
      <c r="K15" s="21">
        <v>0</v>
      </c>
      <c r="L15" s="28">
        <f t="shared" si="8"/>
        <v>5373.083333333333</v>
      </c>
      <c r="M15" s="28">
        <f t="shared" si="9"/>
        <v>101.9660886438883</v>
      </c>
      <c r="N15" s="9">
        <f t="shared" si="10"/>
        <v>1.8977202160873795E-2</v>
      </c>
      <c r="O15" s="10">
        <f t="shared" si="11"/>
        <v>5300</v>
      </c>
      <c r="P15" s="20">
        <f t="shared" si="12"/>
        <v>5300</v>
      </c>
      <c r="Q15" s="20">
        <f t="shared" si="13"/>
        <v>15900</v>
      </c>
    </row>
    <row r="16" spans="1:17" s="22" customFormat="1" ht="52.8">
      <c r="A16" s="26">
        <v>12</v>
      </c>
      <c r="B16" s="27"/>
      <c r="C16" s="19" t="s">
        <v>42</v>
      </c>
      <c r="D16" s="19" t="s">
        <v>27</v>
      </c>
      <c r="E16" s="23" t="s">
        <v>29</v>
      </c>
      <c r="F16" s="24">
        <v>5300</v>
      </c>
      <c r="G16" s="20">
        <v>5489.57</v>
      </c>
      <c r="H16" s="20">
        <v>5329.68</v>
      </c>
      <c r="I16" s="13">
        <f t="shared" si="6"/>
        <v>5300</v>
      </c>
      <c r="J16" s="13">
        <f t="shared" si="7"/>
        <v>5300</v>
      </c>
      <c r="K16" s="21">
        <v>0</v>
      </c>
      <c r="L16" s="28">
        <f t="shared" si="8"/>
        <v>5373.083333333333</v>
      </c>
      <c r="M16" s="28">
        <f t="shared" si="9"/>
        <v>101.9660886438883</v>
      </c>
      <c r="N16" s="9">
        <f t="shared" si="10"/>
        <v>1.8977202160873795E-2</v>
      </c>
      <c r="O16" s="10">
        <f t="shared" si="11"/>
        <v>5300</v>
      </c>
      <c r="P16" s="20">
        <f t="shared" si="12"/>
        <v>5300</v>
      </c>
      <c r="Q16" s="20">
        <f t="shared" si="13"/>
        <v>21200</v>
      </c>
    </row>
    <row r="17" spans="1:17" s="22" customFormat="1" ht="66">
      <c r="A17" s="26">
        <v>13</v>
      </c>
      <c r="B17" s="27"/>
      <c r="C17" s="25" t="s">
        <v>63</v>
      </c>
      <c r="D17" s="19" t="s">
        <v>27</v>
      </c>
      <c r="E17" s="23" t="s">
        <v>52</v>
      </c>
      <c r="F17" s="24">
        <v>4700</v>
      </c>
      <c r="G17" s="20">
        <v>4884.2299999999996</v>
      </c>
      <c r="H17" s="20">
        <v>4728.2</v>
      </c>
      <c r="I17" s="13">
        <f t="shared" si="6"/>
        <v>4700</v>
      </c>
      <c r="J17" s="13">
        <f t="shared" si="7"/>
        <v>4700</v>
      </c>
      <c r="K17" s="21">
        <v>0</v>
      </c>
      <c r="L17" s="28">
        <f t="shared" si="8"/>
        <v>4770.8100000000004</v>
      </c>
      <c r="M17" s="28">
        <f t="shared" si="9"/>
        <v>99.231458217643649</v>
      </c>
      <c r="N17" s="9">
        <f t="shared" si="10"/>
        <v>2.0799708690483091E-2</v>
      </c>
      <c r="O17" s="10">
        <f t="shared" si="11"/>
        <v>4700</v>
      </c>
      <c r="P17" s="20">
        <f t="shared" si="12"/>
        <v>4700</v>
      </c>
      <c r="Q17" s="20">
        <f t="shared" si="13"/>
        <v>4700</v>
      </c>
    </row>
    <row r="18" spans="1:17" s="22" customFormat="1" ht="52.8">
      <c r="A18" s="26">
        <v>14</v>
      </c>
      <c r="B18" s="27"/>
      <c r="C18" s="25" t="s">
        <v>43</v>
      </c>
      <c r="D18" s="19" t="s">
        <v>27</v>
      </c>
      <c r="E18" s="23" t="s">
        <v>54</v>
      </c>
      <c r="F18" s="24">
        <v>380</v>
      </c>
      <c r="G18" s="20">
        <v>390.33</v>
      </c>
      <c r="H18" s="20">
        <v>381.82</v>
      </c>
      <c r="I18" s="13">
        <f t="shared" si="6"/>
        <v>380</v>
      </c>
      <c r="J18" s="13">
        <f t="shared" si="7"/>
        <v>380</v>
      </c>
      <c r="K18" s="21">
        <v>0</v>
      </c>
      <c r="L18" s="28">
        <f t="shared" si="8"/>
        <v>384.04999999999995</v>
      </c>
      <c r="M18" s="28">
        <f t="shared" si="9"/>
        <v>5.5142451886001513</v>
      </c>
      <c r="N18" s="9">
        <f t="shared" si="10"/>
        <v>1.4358143961984513E-2</v>
      </c>
      <c r="O18" s="10">
        <f t="shared" si="11"/>
        <v>380</v>
      </c>
      <c r="P18" s="20">
        <f t="shared" si="12"/>
        <v>380</v>
      </c>
      <c r="Q18" s="20">
        <f t="shared" si="13"/>
        <v>3800</v>
      </c>
    </row>
    <row r="19" spans="1:17" s="22" customFormat="1" ht="26.4">
      <c r="A19" s="26">
        <v>15</v>
      </c>
      <c r="B19" s="27"/>
      <c r="C19" s="19" t="s">
        <v>44</v>
      </c>
      <c r="D19" s="19" t="s">
        <v>27</v>
      </c>
      <c r="E19" s="23" t="s">
        <v>31</v>
      </c>
      <c r="F19" s="24">
        <v>912.5</v>
      </c>
      <c r="G19" s="20">
        <v>945.14</v>
      </c>
      <c r="H19" s="20">
        <v>917.61</v>
      </c>
      <c r="I19" s="13">
        <f t="shared" si="6"/>
        <v>912.5</v>
      </c>
      <c r="J19" s="13">
        <f t="shared" si="7"/>
        <v>912.5</v>
      </c>
      <c r="K19" s="21">
        <v>0</v>
      </c>
      <c r="L19" s="28">
        <f t="shared" si="8"/>
        <v>925.08333333333337</v>
      </c>
      <c r="M19" s="28">
        <f t="shared" si="9"/>
        <v>17.556492626186273</v>
      </c>
      <c r="N19" s="9">
        <f t="shared" si="10"/>
        <v>1.8978282273149742E-2</v>
      </c>
      <c r="O19" s="10">
        <f t="shared" si="11"/>
        <v>912.5</v>
      </c>
      <c r="P19" s="20">
        <f t="shared" si="12"/>
        <v>912.5</v>
      </c>
      <c r="Q19" s="20">
        <f t="shared" si="13"/>
        <v>1825</v>
      </c>
    </row>
    <row r="20" spans="1:17" s="22" customFormat="1" ht="39.6">
      <c r="A20" s="26">
        <v>16</v>
      </c>
      <c r="B20" s="27"/>
      <c r="C20" s="19" t="s">
        <v>64</v>
      </c>
      <c r="D20" s="19" t="s">
        <v>27</v>
      </c>
      <c r="E20" s="23" t="s">
        <v>32</v>
      </c>
      <c r="F20" s="24">
        <v>590</v>
      </c>
      <c r="G20" s="20">
        <v>610.91999999999996</v>
      </c>
      <c r="H20" s="20">
        <v>593.13</v>
      </c>
      <c r="I20" s="13">
        <f t="shared" ref="I20:I26" si="14">MIN(F20:H20)</f>
        <v>590</v>
      </c>
      <c r="J20" s="13">
        <f t="shared" ref="J20:J26" si="15">I20*(1+K20)</f>
        <v>590</v>
      </c>
      <c r="K20" s="21">
        <v>0</v>
      </c>
      <c r="L20" s="28">
        <f t="shared" ref="L20:L26" si="16">AVERAGE(F20:H20)*(1+K20)</f>
        <v>598.01666666666677</v>
      </c>
      <c r="M20" s="28">
        <f t="shared" ref="M20:M26" si="17">STDEV(F20:H20)</f>
        <v>11.283671092925957</v>
      </c>
      <c r="N20" s="9">
        <f t="shared" ref="N20:N26" si="18">M20/L20</f>
        <v>1.8868489327932815E-2</v>
      </c>
      <c r="O20" s="10">
        <f t="shared" ref="O20:O26" si="19">MIN(F20,G20,H20)</f>
        <v>590</v>
      </c>
      <c r="P20" s="20">
        <f t="shared" ref="P20:P26" si="20">O20</f>
        <v>590</v>
      </c>
      <c r="Q20" s="20">
        <f t="shared" ref="Q20:Q26" si="21">P20*E20</f>
        <v>1770</v>
      </c>
    </row>
    <row r="21" spans="1:17" s="22" customFormat="1" ht="66">
      <c r="A21" s="26">
        <v>17</v>
      </c>
      <c r="B21" s="27"/>
      <c r="C21" s="19" t="s">
        <v>45</v>
      </c>
      <c r="D21" s="19" t="s">
        <v>27</v>
      </c>
      <c r="E21" s="23" t="s">
        <v>55</v>
      </c>
      <c r="F21" s="24">
        <v>2600</v>
      </c>
      <c r="G21" s="20">
        <v>2654.53</v>
      </c>
      <c r="H21" s="20">
        <v>2613.52</v>
      </c>
      <c r="I21" s="13">
        <f t="shared" si="14"/>
        <v>2600</v>
      </c>
      <c r="J21" s="13">
        <f t="shared" si="15"/>
        <v>2600</v>
      </c>
      <c r="K21" s="21">
        <v>0</v>
      </c>
      <c r="L21" s="28">
        <f t="shared" si="16"/>
        <v>2622.6833333333338</v>
      </c>
      <c r="M21" s="28">
        <f t="shared" si="17"/>
        <v>28.39639472421349</v>
      </c>
      <c r="N21" s="9">
        <f t="shared" si="18"/>
        <v>1.0827229640462434E-2</v>
      </c>
      <c r="O21" s="10">
        <f t="shared" si="19"/>
        <v>2600</v>
      </c>
      <c r="P21" s="20">
        <f t="shared" si="20"/>
        <v>2600</v>
      </c>
      <c r="Q21" s="20">
        <f t="shared" si="21"/>
        <v>265200</v>
      </c>
    </row>
    <row r="22" spans="1:17" s="22" customFormat="1" ht="39.6">
      <c r="A22" s="26">
        <v>18</v>
      </c>
      <c r="B22" s="27"/>
      <c r="C22" s="19" t="s">
        <v>46</v>
      </c>
      <c r="D22" s="19" t="s">
        <v>27</v>
      </c>
      <c r="E22" s="23" t="s">
        <v>56</v>
      </c>
      <c r="F22" s="24">
        <v>110</v>
      </c>
      <c r="G22" s="20">
        <v>113.01</v>
      </c>
      <c r="H22" s="20">
        <v>110.54</v>
      </c>
      <c r="I22" s="13">
        <f t="shared" si="14"/>
        <v>110</v>
      </c>
      <c r="J22" s="13">
        <f t="shared" si="15"/>
        <v>110</v>
      </c>
      <c r="K22" s="21">
        <v>0</v>
      </c>
      <c r="L22" s="28">
        <f t="shared" si="16"/>
        <v>111.18333333333334</v>
      </c>
      <c r="M22" s="28">
        <f t="shared" si="17"/>
        <v>1.604815669581195</v>
      </c>
      <c r="N22" s="9">
        <f t="shared" si="18"/>
        <v>1.4433958952911363E-2</v>
      </c>
      <c r="O22" s="10">
        <f t="shared" si="19"/>
        <v>110</v>
      </c>
      <c r="P22" s="20">
        <f t="shared" si="20"/>
        <v>110</v>
      </c>
      <c r="Q22" s="20">
        <f t="shared" si="21"/>
        <v>1760</v>
      </c>
    </row>
    <row r="23" spans="1:17" s="22" customFormat="1" ht="66">
      <c r="A23" s="26">
        <v>19</v>
      </c>
      <c r="B23" s="27"/>
      <c r="C23" s="19" t="s">
        <v>47</v>
      </c>
      <c r="D23" s="19" t="s">
        <v>27</v>
      </c>
      <c r="E23" s="23" t="s">
        <v>52</v>
      </c>
      <c r="F23" s="24">
        <v>4557.5</v>
      </c>
      <c r="G23" s="20">
        <v>4694.42</v>
      </c>
      <c r="H23" s="20">
        <v>4579.92</v>
      </c>
      <c r="I23" s="13">
        <f t="shared" si="14"/>
        <v>4557.5</v>
      </c>
      <c r="J23" s="13">
        <f t="shared" si="15"/>
        <v>4557.5</v>
      </c>
      <c r="K23" s="21">
        <v>0</v>
      </c>
      <c r="L23" s="28">
        <f t="shared" si="16"/>
        <v>4610.6133333333337</v>
      </c>
      <c r="M23" s="28">
        <f t="shared" si="17"/>
        <v>73.439309183388545</v>
      </c>
      <c r="N23" s="9">
        <f t="shared" si="18"/>
        <v>1.5928316662870999E-2</v>
      </c>
      <c r="O23" s="10">
        <f t="shared" si="19"/>
        <v>4557.5</v>
      </c>
      <c r="P23" s="20">
        <f t="shared" si="20"/>
        <v>4557.5</v>
      </c>
      <c r="Q23" s="20">
        <f t="shared" si="21"/>
        <v>4557.5</v>
      </c>
    </row>
    <row r="24" spans="1:17" s="22" customFormat="1" ht="39.6">
      <c r="A24" s="26">
        <v>20</v>
      </c>
      <c r="B24" s="27"/>
      <c r="C24" s="19" t="s">
        <v>48</v>
      </c>
      <c r="D24" s="19" t="s">
        <v>27</v>
      </c>
      <c r="E24" s="23" t="s">
        <v>54</v>
      </c>
      <c r="F24" s="24">
        <v>250</v>
      </c>
      <c r="G24" s="20">
        <v>259.17</v>
      </c>
      <c r="H24" s="20">
        <v>251.38</v>
      </c>
      <c r="I24" s="13">
        <f t="shared" si="14"/>
        <v>250</v>
      </c>
      <c r="J24" s="13">
        <f t="shared" si="15"/>
        <v>250</v>
      </c>
      <c r="K24" s="21">
        <v>0</v>
      </c>
      <c r="L24" s="28">
        <f t="shared" si="16"/>
        <v>253.51666666666665</v>
      </c>
      <c r="M24" s="28">
        <f t="shared" si="17"/>
        <v>4.9443132317171647</v>
      </c>
      <c r="N24" s="9">
        <f t="shared" si="18"/>
        <v>1.9502911965224502E-2</v>
      </c>
      <c r="O24" s="10">
        <f t="shared" si="19"/>
        <v>250</v>
      </c>
      <c r="P24" s="20">
        <f t="shared" si="20"/>
        <v>250</v>
      </c>
      <c r="Q24" s="20">
        <f t="shared" si="21"/>
        <v>2500</v>
      </c>
    </row>
    <row r="25" spans="1:17" s="22" customFormat="1" ht="39.6">
      <c r="A25" s="26">
        <v>21</v>
      </c>
      <c r="B25" s="27"/>
      <c r="C25" s="19" t="s">
        <v>49</v>
      </c>
      <c r="D25" s="19" t="s">
        <v>30</v>
      </c>
      <c r="E25" s="23" t="s">
        <v>57</v>
      </c>
      <c r="F25" s="24">
        <v>246.35</v>
      </c>
      <c r="G25" s="20">
        <v>251.62</v>
      </c>
      <c r="H25" s="20">
        <v>247.95</v>
      </c>
      <c r="I25" s="13">
        <f t="shared" si="14"/>
        <v>246.35</v>
      </c>
      <c r="J25" s="13">
        <f t="shared" si="15"/>
        <v>246.35</v>
      </c>
      <c r="K25" s="21">
        <v>0</v>
      </c>
      <c r="L25" s="28">
        <f t="shared" si="16"/>
        <v>248.64000000000001</v>
      </c>
      <c r="M25" s="28">
        <f t="shared" si="17"/>
        <v>2.7019067341416569</v>
      </c>
      <c r="N25" s="9">
        <f t="shared" si="18"/>
        <v>1.086674201311799E-2</v>
      </c>
      <c r="O25" s="10">
        <f t="shared" si="19"/>
        <v>246.35</v>
      </c>
      <c r="P25" s="20">
        <f t="shared" si="20"/>
        <v>246.35</v>
      </c>
      <c r="Q25" s="20">
        <f t="shared" si="21"/>
        <v>135492.5</v>
      </c>
    </row>
    <row r="26" spans="1:17" s="22" customFormat="1" ht="132">
      <c r="A26" s="26">
        <v>22</v>
      </c>
      <c r="B26" s="27"/>
      <c r="C26" s="19" t="s">
        <v>50</v>
      </c>
      <c r="D26" s="19" t="s">
        <v>30</v>
      </c>
      <c r="E26" s="23" t="s">
        <v>52</v>
      </c>
      <c r="F26" s="24">
        <v>16099.999999999998</v>
      </c>
      <c r="G26" s="20">
        <v>16675.86</v>
      </c>
      <c r="H26" s="20">
        <v>16190.16</v>
      </c>
      <c r="I26" s="13">
        <f t="shared" si="14"/>
        <v>16099.999999999998</v>
      </c>
      <c r="J26" s="13">
        <f t="shared" si="15"/>
        <v>16099.999999999998</v>
      </c>
      <c r="K26" s="21">
        <v>0</v>
      </c>
      <c r="L26" s="28">
        <f t="shared" si="16"/>
        <v>16322.006666666668</v>
      </c>
      <c r="M26" s="28">
        <f t="shared" si="17"/>
        <v>309.74399515298751</v>
      </c>
      <c r="N26" s="9">
        <f t="shared" si="18"/>
        <v>1.8977078093317824E-2</v>
      </c>
      <c r="O26" s="10">
        <f t="shared" si="19"/>
        <v>16099.999999999998</v>
      </c>
      <c r="P26" s="20">
        <f t="shared" si="20"/>
        <v>16099.999999999998</v>
      </c>
      <c r="Q26" s="20">
        <f t="shared" si="21"/>
        <v>16099.999999999998</v>
      </c>
    </row>
    <row r="27" spans="1:17" s="6" customFormat="1" ht="13.8">
      <c r="A27" s="14"/>
      <c r="B27" s="14"/>
      <c r="C27" s="14"/>
      <c r="D27" s="14"/>
      <c r="E27" s="15" t="s">
        <v>18</v>
      </c>
      <c r="F27" s="16"/>
      <c r="G27" s="16"/>
      <c r="H27" s="16"/>
      <c r="I27" s="17"/>
      <c r="J27" s="17"/>
      <c r="K27" s="29"/>
      <c r="L27" s="28"/>
      <c r="M27" s="41" t="s">
        <v>24</v>
      </c>
      <c r="N27" s="41"/>
      <c r="O27" s="41"/>
      <c r="P27" s="41"/>
      <c r="Q27" s="18">
        <f>SUM(Q5:Q26)</f>
        <v>599535</v>
      </c>
    </row>
    <row r="28" spans="1:17" ht="37.5" customHeight="1">
      <c r="A28" s="45" t="s">
        <v>61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11"/>
      <c r="P28" s="11"/>
      <c r="Q28" s="12"/>
    </row>
    <row r="29" spans="1:17" ht="82.5" customHeight="1">
      <c r="A29" s="43" t="s">
        <v>25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</row>
    <row r="30" spans="1:17" ht="48" customHeight="1">
      <c r="A30" s="44" t="s">
        <v>7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</row>
    <row r="31" spans="1:17" ht="31.2">
      <c r="C31" s="1" t="s">
        <v>2</v>
      </c>
      <c r="D31" s="4" t="s">
        <v>1</v>
      </c>
      <c r="E31" s="42" t="s">
        <v>3</v>
      </c>
      <c r="F31" s="42"/>
    </row>
    <row r="32" spans="1:17">
      <c r="D32" s="4" t="s">
        <v>4</v>
      </c>
      <c r="E32" s="42" t="s">
        <v>5</v>
      </c>
      <c r="F32" s="42"/>
    </row>
    <row r="33" spans="1:14">
      <c r="I33" s="1"/>
      <c r="J33" s="1"/>
      <c r="K33" s="1"/>
      <c r="L33" s="1"/>
    </row>
    <row r="35" spans="1:14">
      <c r="A35" s="48"/>
      <c r="B35" s="48"/>
      <c r="C35" s="46"/>
      <c r="D35" s="46"/>
      <c r="E35" s="46"/>
    </row>
    <row r="36" spans="1:14">
      <c r="A36" s="2"/>
      <c r="B36" s="2"/>
      <c r="C36" s="2"/>
      <c r="D36" s="5"/>
    </row>
    <row r="37" spans="1:14">
      <c r="A37" s="42"/>
      <c r="B37" s="42"/>
      <c r="C37" s="47"/>
      <c r="D37" s="47"/>
      <c r="E37" s="47"/>
      <c r="F37" s="47"/>
    </row>
    <row r="38" spans="1:14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</row>
  </sheetData>
  <sheetProtection selectLockedCells="1" selectUnlockedCells="1"/>
  <mergeCells count="28">
    <mergeCell ref="A37:B37"/>
    <mergeCell ref="L3:L4"/>
    <mergeCell ref="M3:M4"/>
    <mergeCell ref="A38:N38"/>
    <mergeCell ref="A28:N28"/>
    <mergeCell ref="C35:E35"/>
    <mergeCell ref="C37:F37"/>
    <mergeCell ref="E31:F31"/>
    <mergeCell ref="A35:B35"/>
    <mergeCell ref="D3:D4"/>
    <mergeCell ref="E3:E4"/>
    <mergeCell ref="F3:H3"/>
    <mergeCell ref="I3:I4"/>
    <mergeCell ref="P3:P4"/>
    <mergeCell ref="O3:O4"/>
    <mergeCell ref="Q3:Q4"/>
    <mergeCell ref="M27:P27"/>
    <mergeCell ref="E32:F32"/>
    <mergeCell ref="A29:Q29"/>
    <mergeCell ref="A30:Q30"/>
    <mergeCell ref="A1:N1"/>
    <mergeCell ref="A2:N2"/>
    <mergeCell ref="N3:N4"/>
    <mergeCell ref="A3:A4"/>
    <mergeCell ref="B3:B4"/>
    <mergeCell ref="C3:C4"/>
    <mergeCell ref="J3:J4"/>
    <mergeCell ref="K3:K4"/>
  </mergeCells>
  <phoneticPr fontId="18" type="noConversion"/>
  <pageMargins left="0.39370078740157483" right="0.31496062992125984" top="0.39370078740157483" bottom="0.39370078740157483" header="0.51181102362204722" footer="0.51181102362204722"/>
  <pageSetup paperSize="9" scale="50" firstPageNumber="0" fitToHeight="10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2022-06-07T12:59:42Z</dcterms:created>
  <dcterms:modified xsi:type="dcterms:W3CDTF">2026-10-07T12:29:47Z</dcterms:modified>
</cp:coreProperties>
</file>