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uhinakm\Desktop\Договора мои\- Заявка 879 фантомное оборудование - на соглас перед размещение на ЕАТ\"/>
    </mc:Choice>
  </mc:AlternateContent>
  <bookViews>
    <workbookView xWindow="0" yWindow="0" windowWidth="28800" windowHeight="12000"/>
  </bookViews>
  <sheets>
    <sheet name="1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6" l="1"/>
  <c r="G12" i="6"/>
  <c r="F10" i="6" l="1"/>
  <c r="H10" i="6"/>
  <c r="J10" i="6"/>
  <c r="K10" i="6"/>
  <c r="L10" i="6" s="1"/>
  <c r="F11" i="6"/>
  <c r="H11" i="6"/>
  <c r="J11" i="6"/>
  <c r="K11" i="6"/>
  <c r="L11" i="6" s="1"/>
  <c r="Q10" i="6" l="1"/>
  <c r="Q11" i="6"/>
  <c r="N10" i="6"/>
  <c r="M10" i="6"/>
  <c r="N11" i="6"/>
  <c r="M11" i="6"/>
  <c r="O11" i="6"/>
  <c r="O10" i="6"/>
  <c r="P11" i="6" l="1"/>
  <c r="E12" i="6" l="1"/>
  <c r="D12" i="6"/>
  <c r="M12" i="6" l="1"/>
  <c r="Q12" i="6" l="1"/>
  <c r="F12" i="6"/>
  <c r="H12" i="6"/>
  <c r="J12" i="6"/>
  <c r="P10" i="6"/>
  <c r="K12" i="6"/>
  <c r="O12" i="6" s="1"/>
  <c r="N12" i="6" l="1"/>
  <c r="L12" i="6"/>
  <c r="P12" i="6" s="1"/>
</calcChain>
</file>

<file path=xl/sharedStrings.xml><?xml version="1.0" encoding="utf-8"?>
<sst xmlns="http://schemas.openxmlformats.org/spreadsheetml/2006/main" count="37" uniqueCount="26">
  <si>
    <t>Наименование предмета контракта</t>
  </si>
  <si>
    <t>Количество</t>
  </si>
  <si>
    <t>Цена за ед., руб.</t>
  </si>
  <si>
    <t xml:space="preserve">Среднее квадратичное 
отклонение
</t>
  </si>
  <si>
    <t xml:space="preserve">Коэффициент вариации (%)*
</t>
  </si>
  <si>
    <t>№</t>
  </si>
  <si>
    <t>Всего</t>
  </si>
  <si>
    <t>Расчет начальной (максимальной) цены контракта</t>
  </si>
  <si>
    <t>за единицу</t>
  </si>
  <si>
    <t>итого</t>
  </si>
  <si>
    <t>Средняя арифметическая величина цены (руб.)</t>
  </si>
  <si>
    <t>(гр.5= гр.3 х гр. 4)</t>
  </si>
  <si>
    <t>(гр.7= гр.3 х гр. 6)</t>
  </si>
  <si>
    <t>(гр.9= гр.3 х гр. 8)</t>
  </si>
  <si>
    <t>(гр.11= гр.3 х гр. 10)</t>
  </si>
  <si>
    <t>Начальная (максимальная) цена контракта** (руб.)</t>
  </si>
  <si>
    <r>
      <t xml:space="preserve">         </t>
    </r>
    <r>
      <rPr>
        <sz val="12"/>
        <color theme="1"/>
        <rFont val="Times New Roman"/>
        <family val="1"/>
        <charset val="204"/>
      </rPr>
      <t>Начальная (максимальная) цена контракта установлена, в соответствии с положениями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нужд», приказом Минэкономразвития РФ от 02.10.13 № 567 «Об утверждении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исполнителем)», методом сопоставимых рыночных цен (анализа рынка) на услуги, являющиеся предметом закупки, так как данный метод является приоритетным для определения и обоснования НМЦК. 
         В соответствии с вышеуказанными нормативными актами  направлены соответствующие запросы о предоставлении ценовой информации организациям, поставляющим товары, которые являются предметом  закупки.</t>
    </r>
  </si>
  <si>
    <t>Ед. изм.</t>
  </si>
  <si>
    <t>*- коэффициент вариации составляет, менее 33%, совокупность цен принимается однородной            
** Начальная максимальная  цена контракта сформирована с  учетом положений ст. 34 БК РФ,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 определения цены контракта производится по минимальной из предложенных цен.</t>
  </si>
  <si>
    <t>КП №1                                                         Вх. №1235/26 от 08.10.26</t>
  </si>
  <si>
    <t>SM-Map Хирургический тренажер «Мармелад» с имитацией слов кожи (4слоя)</t>
  </si>
  <si>
    <t>DM-CS Модель кишки (20 мм) 
Модель кишки выполнена из силикона, диаметром 20 мм, длиной 300мм, с имитацией слизистой оболочки и серозного слоя</t>
  </si>
  <si>
    <t>шт</t>
  </si>
  <si>
    <t>КП №2                                                         Вх. №1244/26 от 09.10.26</t>
  </si>
  <si>
    <t>КП №3                                                         № 1245/26 от 09.10.26</t>
  </si>
  <si>
    <t>на оказание услуг по поставке тренажеров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</si>
</sst>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" fontId="4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wrapText="1"/>
    </xf>
    <xf numFmtId="4" fontId="12" fillId="3" borderId="3" xfId="0" applyNumberFormat="1" applyFont="1" applyFill="1" applyBorder="1" applyAlignment="1">
      <alignment horizontal="center" vertical="center" wrapText="1"/>
    </xf>
    <xf numFmtId="4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" fontId="12" fillId="0" borderId="3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9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</cellXfs>
  <cellStyles count="1">
    <cellStyle name="Обычный" xfId="0" builtinId="0"/>
  </cellStyles>
  <dxfs count="1">
    <dxf>
      <font>
        <color rgb="FFFF000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zoomScale="85" zoomScaleNormal="85" workbookViewId="0">
      <selection activeCell="M29" sqref="M29"/>
    </sheetView>
  </sheetViews>
  <sheetFormatPr defaultRowHeight="15" x14ac:dyDescent="0.25"/>
  <cols>
    <col min="1" max="1" width="4.5703125" style="41" customWidth="1"/>
    <col min="2" max="2" width="59.42578125" style="41" customWidth="1"/>
    <col min="3" max="3" width="10.85546875" style="41" customWidth="1"/>
    <col min="4" max="4" width="7.28515625" style="41" customWidth="1"/>
    <col min="5" max="5" width="12.7109375" style="41" customWidth="1"/>
    <col min="6" max="6" width="14.5703125" style="41" customWidth="1"/>
    <col min="7" max="7" width="12.7109375" style="41" customWidth="1"/>
    <col min="8" max="8" width="14.7109375" style="41" customWidth="1"/>
    <col min="9" max="9" width="12.7109375" style="41" customWidth="1"/>
    <col min="10" max="10" width="15.28515625" style="41" customWidth="1"/>
    <col min="11" max="12" width="12.7109375" style="42" customWidth="1"/>
    <col min="13" max="13" width="8.7109375" style="41" customWidth="1"/>
    <col min="14" max="14" width="11.85546875" style="41" customWidth="1"/>
    <col min="15" max="16" width="8.7109375" style="41" customWidth="1"/>
    <col min="17" max="17" width="15.85546875" style="41" customWidth="1"/>
    <col min="18" max="16384" width="9.140625" style="41"/>
  </cols>
  <sheetData>
    <row r="1" spans="1:17" ht="38.450000000000003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5.75" x14ac:dyDescent="0.25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8.75" customHeight="1" thickBot="1" x14ac:dyDescent="0.3">
      <c r="A3" s="37" t="s">
        <v>25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96.75" hidden="1" customHeight="1" thickBot="1" x14ac:dyDescent="0.3">
      <c r="A4" s="38" t="s">
        <v>16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5" customHeight="1" x14ac:dyDescent="0.25">
      <c r="A5" s="14" t="s">
        <v>5</v>
      </c>
      <c r="B5" s="16" t="s">
        <v>0</v>
      </c>
      <c r="C5" s="16" t="s">
        <v>17</v>
      </c>
      <c r="D5" s="18" t="s">
        <v>1</v>
      </c>
      <c r="E5" s="39" t="s">
        <v>2</v>
      </c>
      <c r="F5" s="39"/>
      <c r="G5" s="39"/>
      <c r="H5" s="39"/>
      <c r="I5" s="39"/>
      <c r="J5" s="39"/>
      <c r="K5" s="20" t="s">
        <v>10</v>
      </c>
      <c r="L5" s="20"/>
      <c r="M5" s="23" t="s">
        <v>3</v>
      </c>
      <c r="N5" s="23"/>
      <c r="O5" s="23" t="s">
        <v>4</v>
      </c>
      <c r="P5" s="23"/>
      <c r="Q5" s="25" t="s">
        <v>15</v>
      </c>
    </row>
    <row r="6" spans="1:17" s="46" customFormat="1" ht="57.75" customHeight="1" x14ac:dyDescent="0.25">
      <c r="A6" s="15"/>
      <c r="B6" s="17"/>
      <c r="C6" s="17"/>
      <c r="D6" s="19"/>
      <c r="E6" s="27" t="s">
        <v>19</v>
      </c>
      <c r="F6" s="27"/>
      <c r="G6" s="27" t="s">
        <v>23</v>
      </c>
      <c r="H6" s="27"/>
      <c r="I6" s="27" t="s">
        <v>24</v>
      </c>
      <c r="J6" s="27"/>
      <c r="K6" s="21"/>
      <c r="L6" s="21"/>
      <c r="M6" s="24"/>
      <c r="N6" s="24"/>
      <c r="O6" s="24"/>
      <c r="P6" s="24"/>
      <c r="Q6" s="26"/>
    </row>
    <row r="7" spans="1:17" s="46" customFormat="1" ht="16.5" customHeight="1" x14ac:dyDescent="0.25">
      <c r="A7" s="15"/>
      <c r="B7" s="17"/>
      <c r="C7" s="17"/>
      <c r="D7" s="19"/>
      <c r="E7" s="2" t="s">
        <v>8</v>
      </c>
      <c r="F7" s="2" t="s">
        <v>9</v>
      </c>
      <c r="G7" s="2" t="s">
        <v>8</v>
      </c>
      <c r="H7" s="2" t="s">
        <v>9</v>
      </c>
      <c r="I7" s="2" t="s">
        <v>8</v>
      </c>
      <c r="J7" s="2" t="s">
        <v>9</v>
      </c>
      <c r="K7" s="2" t="s">
        <v>8</v>
      </c>
      <c r="L7" s="2" t="s">
        <v>9</v>
      </c>
      <c r="M7" s="2" t="s">
        <v>8</v>
      </c>
      <c r="N7" s="2" t="s">
        <v>9</v>
      </c>
      <c r="O7" s="2" t="s">
        <v>8</v>
      </c>
      <c r="P7" s="2" t="s">
        <v>9</v>
      </c>
      <c r="Q7" s="26"/>
    </row>
    <row r="8" spans="1:17" s="46" customFormat="1" ht="12.75" customHeight="1" x14ac:dyDescent="0.25">
      <c r="A8" s="10">
        <v>1</v>
      </c>
      <c r="B8" s="3">
        <v>2</v>
      </c>
      <c r="C8" s="3"/>
      <c r="D8" s="3">
        <v>3</v>
      </c>
      <c r="E8" s="4">
        <v>4</v>
      </c>
      <c r="F8" s="4">
        <v>5</v>
      </c>
      <c r="G8" s="4">
        <v>6</v>
      </c>
      <c r="H8" s="4">
        <v>7</v>
      </c>
      <c r="I8" s="4">
        <v>8</v>
      </c>
      <c r="J8" s="4">
        <v>9</v>
      </c>
      <c r="K8" s="4">
        <v>10</v>
      </c>
      <c r="L8" s="4">
        <v>11</v>
      </c>
      <c r="M8" s="4">
        <v>12</v>
      </c>
      <c r="N8" s="4">
        <v>13</v>
      </c>
      <c r="O8" s="4">
        <v>14</v>
      </c>
      <c r="P8" s="4">
        <v>15</v>
      </c>
      <c r="Q8" s="11">
        <v>16</v>
      </c>
    </row>
    <row r="9" spans="1:17" s="46" customFormat="1" ht="12" customHeight="1" x14ac:dyDescent="0.25">
      <c r="A9" s="28"/>
      <c r="B9" s="29"/>
      <c r="C9" s="29"/>
      <c r="D9" s="29"/>
      <c r="E9" s="22" t="s">
        <v>11</v>
      </c>
      <c r="F9" s="22"/>
      <c r="G9" s="22" t="s">
        <v>12</v>
      </c>
      <c r="H9" s="22"/>
      <c r="I9" s="22" t="s">
        <v>13</v>
      </c>
      <c r="J9" s="22"/>
      <c r="K9" s="22" t="s">
        <v>14</v>
      </c>
      <c r="L9" s="22"/>
      <c r="M9" s="40"/>
      <c r="N9" s="40"/>
      <c r="O9" s="40"/>
      <c r="P9" s="40"/>
      <c r="Q9" s="30"/>
    </row>
    <row r="10" spans="1:17" s="49" customFormat="1" ht="27.75" customHeight="1" x14ac:dyDescent="0.25">
      <c r="A10" s="31">
        <v>1</v>
      </c>
      <c r="B10" s="47" t="s">
        <v>20</v>
      </c>
      <c r="C10" s="5" t="s">
        <v>22</v>
      </c>
      <c r="D10" s="48">
        <v>3</v>
      </c>
      <c r="E10" s="6">
        <v>4300</v>
      </c>
      <c r="F10" s="7">
        <f>ROUND(D10*E10,2)</f>
        <v>12900</v>
      </c>
      <c r="G10" s="8">
        <v>3680</v>
      </c>
      <c r="H10" s="7">
        <f>ROUND(D10*G10,2)</f>
        <v>11040</v>
      </c>
      <c r="I10" s="6">
        <v>4429</v>
      </c>
      <c r="J10" s="7">
        <f>ROUND(D10*I10,2)</f>
        <v>13287</v>
      </c>
      <c r="K10" s="9">
        <f>ROUND(IF(SUM(E10,G10,I10)&gt;0,AVERAGE(E10,G10,I10),0),2)</f>
        <v>4136.33</v>
      </c>
      <c r="L10" s="9">
        <f>ROUND(D10*K10,2)</f>
        <v>12408.99</v>
      </c>
      <c r="M10" s="9">
        <f>ROUND(IF(K10&gt;0,STDEV(E10,G10,I10),0),2)</f>
        <v>400.43</v>
      </c>
      <c r="N10" s="9">
        <f>ROUND(IF(L10&gt;0,STDEV(F10,H10,J10),0),2)</f>
        <v>1201.28</v>
      </c>
      <c r="O10" s="9">
        <f>ROUND(IF(K10&gt;0,STDEV(E10,G10,I10)/AVERAGE(E10,G10,I10)*100,0),2)</f>
        <v>9.68</v>
      </c>
      <c r="P10" s="9">
        <f>ROUND(IF(L10&gt;0,STDEV(F10,H10,J10)/AVERAGE(F10,H10,J10)*100,0),2)</f>
        <v>9.68</v>
      </c>
      <c r="Q10" s="12">
        <f>MIN(F10,H10,J10)</f>
        <v>11040</v>
      </c>
    </row>
    <row r="11" spans="1:17" s="49" customFormat="1" ht="44.25" customHeight="1" x14ac:dyDescent="0.25">
      <c r="A11" s="31">
        <v>2</v>
      </c>
      <c r="B11" s="47" t="s">
        <v>21</v>
      </c>
      <c r="C11" s="5" t="s">
        <v>22</v>
      </c>
      <c r="D11" s="48">
        <v>5</v>
      </c>
      <c r="E11" s="6">
        <v>4100</v>
      </c>
      <c r="F11" s="7">
        <f t="shared" ref="F11" si="0">ROUND(D11*E11,2)</f>
        <v>20500</v>
      </c>
      <c r="G11" s="8">
        <v>4600</v>
      </c>
      <c r="H11" s="7">
        <f t="shared" ref="H11" si="1">ROUND(D11*G11,2)</f>
        <v>23000</v>
      </c>
      <c r="I11" s="6">
        <v>4223</v>
      </c>
      <c r="J11" s="7">
        <f t="shared" ref="J11" si="2">ROUND(D11*I11,2)</f>
        <v>21115</v>
      </c>
      <c r="K11" s="9">
        <f t="shared" ref="K11" si="3">ROUND(IF(SUM(E11,G11,I11)&gt;0,AVERAGE(E11,G11,I11),0),2)</f>
        <v>4307.67</v>
      </c>
      <c r="L11" s="9">
        <f t="shared" ref="L11" si="4">ROUND(D11*K11,2)</f>
        <v>21538.35</v>
      </c>
      <c r="M11" s="9">
        <f t="shared" ref="M11" si="5">ROUND(IF(K11&gt;0,STDEV(E11,G11,I11),0),2)</f>
        <v>260.52999999999997</v>
      </c>
      <c r="N11" s="9">
        <f t="shared" ref="N11" si="6">ROUND(IF(L11&gt;0,STDEV(F11,H11,J11),0),2)</f>
        <v>1302.6500000000001</v>
      </c>
      <c r="O11" s="9">
        <f t="shared" ref="O11" si="7">ROUND(IF(K11&gt;0,STDEV(E11,G11,I11)/AVERAGE(E11,G11,I11)*100,0),2)</f>
        <v>6.05</v>
      </c>
      <c r="P11" s="9">
        <f t="shared" ref="P11" si="8">ROUND(IF(L11&gt;0,STDEV(F11,H11,J11)/AVERAGE(F11,H11,J11)*100,0),2)</f>
        <v>6.05</v>
      </c>
      <c r="Q11" s="12">
        <f t="shared" ref="Q11" si="9">MIN(F11,H11,J11)</f>
        <v>20500</v>
      </c>
    </row>
    <row r="12" spans="1:17" ht="31.5" customHeight="1" thickBot="1" x14ac:dyDescent="0.3">
      <c r="A12" s="32" t="s">
        <v>6</v>
      </c>
      <c r="B12" s="13"/>
      <c r="C12" s="13"/>
      <c r="D12" s="13">
        <f t="shared" ref="D12:L12" si="10">SUM(D10:D11)</f>
        <v>8</v>
      </c>
      <c r="E12" s="33">
        <f t="shared" si="10"/>
        <v>8400</v>
      </c>
      <c r="F12" s="33">
        <f t="shared" si="10"/>
        <v>33400</v>
      </c>
      <c r="G12" s="33">
        <f t="shared" si="10"/>
        <v>8280</v>
      </c>
      <c r="H12" s="33">
        <f t="shared" si="10"/>
        <v>34040</v>
      </c>
      <c r="I12" s="33">
        <f t="shared" si="10"/>
        <v>8652</v>
      </c>
      <c r="J12" s="33">
        <f t="shared" si="10"/>
        <v>34402</v>
      </c>
      <c r="K12" s="33">
        <f t="shared" si="10"/>
        <v>8444</v>
      </c>
      <c r="L12" s="33">
        <f t="shared" si="10"/>
        <v>33947.339999999997</v>
      </c>
      <c r="M12" s="33">
        <f>STDEV(E12,G12,I12)</f>
        <v>189.86310858089308</v>
      </c>
      <c r="N12" s="33">
        <f>STDEV(F12,H12,J12)</f>
        <v>507.38676897740771</v>
      </c>
      <c r="O12" s="33">
        <f>ROUND(IF(K12&gt;0,STDEV(E12,G12,I12)/K12*100,0),2)</f>
        <v>2.25</v>
      </c>
      <c r="P12" s="33">
        <f>ROUND(IF(L12&gt;0,STDEV(F12,H12,J12)/L12*100,0),2)</f>
        <v>1.49</v>
      </c>
      <c r="Q12" s="34">
        <f>SUM(Q10:Q11)</f>
        <v>31540</v>
      </c>
    </row>
    <row r="13" spans="1:17" x14ac:dyDescent="0.25">
      <c r="M13" s="43"/>
      <c r="N13" s="43"/>
      <c r="O13" s="43"/>
    </row>
    <row r="15" spans="1:17" ht="87.75" customHeight="1" x14ac:dyDescent="0.25">
      <c r="B15" s="44" t="s">
        <v>18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7" spans="11:17" s="45" customFormat="1" ht="15.75" x14ac:dyDescent="0.25">
      <c r="K17" s="1"/>
      <c r="L17" s="1"/>
      <c r="M17" s="1"/>
      <c r="N17" s="1"/>
      <c r="O17" s="1"/>
      <c r="P17" s="1"/>
      <c r="Q17" s="1"/>
    </row>
  </sheetData>
  <mergeCells count="22">
    <mergeCell ref="K9:L9"/>
    <mergeCell ref="M5:N6"/>
    <mergeCell ref="O5:P6"/>
    <mergeCell ref="Q5:Q7"/>
    <mergeCell ref="E6:F6"/>
    <mergeCell ref="G6:H6"/>
    <mergeCell ref="I6:J6"/>
    <mergeCell ref="B15:P15"/>
    <mergeCell ref="A1:Q1"/>
    <mergeCell ref="A2:Q2"/>
    <mergeCell ref="A3:Q3"/>
    <mergeCell ref="A4:Q4"/>
    <mergeCell ref="A5:A7"/>
    <mergeCell ref="B5:B7"/>
    <mergeCell ref="C5:C7"/>
    <mergeCell ref="D5:D7"/>
    <mergeCell ref="E5:J5"/>
    <mergeCell ref="K5:L6"/>
    <mergeCell ref="A9:D9"/>
    <mergeCell ref="E9:F9"/>
    <mergeCell ref="G9:H9"/>
    <mergeCell ref="I9:J9"/>
  </mergeCells>
  <conditionalFormatting sqref="O10:O11">
    <cfRule type="cellIs" dxfId="0" priority="2" operator="greaterThanOrEqual">
      <formula>33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Бакуров</dc:creator>
  <cp:lastModifiedBy>Крикухина Карина Михайловна</cp:lastModifiedBy>
  <cp:lastPrinted>2026-10-01T12:31:06Z</cp:lastPrinted>
  <dcterms:created xsi:type="dcterms:W3CDTF">2016-05-18T09:10:41Z</dcterms:created>
  <dcterms:modified xsi:type="dcterms:W3CDTF">2026-10-15T13:03:28Z</dcterms:modified>
</cp:coreProperties>
</file>