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c9e0f6c6c6fce3e/Desktop/"/>
    </mc:Choice>
  </mc:AlternateContent>
  <xr:revisionPtr revIDLastSave="1" documentId="8_{2F9837DE-CC1E-408B-91EB-8808F71CF6D8}" xr6:coauthVersionLast="44" xr6:coauthVersionMax="47" xr10:uidLastSave="{5E34BC8C-17B0-4F43-953A-FD32DABEA0BB}"/>
  <bookViews>
    <workbookView xWindow="-108" yWindow="-108" windowWidth="23256" windowHeight="12576" xr2:uid="{00000000-000D-0000-FFFF-FFFF00000000}"/>
  </bookViews>
  <sheets>
    <sheet name="нмцк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5" i="4" l="1"/>
  <c r="M13" i="4"/>
  <c r="N13" i="4" s="1"/>
  <c r="O13" i="4" s="1"/>
  <c r="P13" i="4" s="1"/>
  <c r="J13" i="4"/>
  <c r="K13" i="4" s="1"/>
  <c r="L13" i="4" s="1"/>
  <c r="M12" i="4"/>
  <c r="N12" i="4" s="1"/>
  <c r="O12" i="4" s="1"/>
  <c r="P12" i="4" s="1"/>
  <c r="J12" i="4"/>
  <c r="K12" i="4" s="1"/>
  <c r="L12" i="4" s="1"/>
  <c r="M11" i="4"/>
  <c r="N11" i="4" s="1"/>
  <c r="O11" i="4" s="1"/>
  <c r="P11" i="4" s="1"/>
  <c r="J11" i="4"/>
  <c r="K11" i="4" s="1"/>
  <c r="L11" i="4" s="1"/>
  <c r="M10" i="4"/>
  <c r="N10" i="4" s="1"/>
  <c r="O10" i="4" s="1"/>
  <c r="P10" i="4" s="1"/>
  <c r="J10" i="4"/>
  <c r="K10" i="4" s="1"/>
  <c r="L10" i="4" s="1"/>
  <c r="M9" i="4"/>
  <c r="N9" i="4" s="1"/>
  <c r="O9" i="4" s="1"/>
  <c r="P9" i="4" s="1"/>
  <c r="J9" i="4"/>
  <c r="K9" i="4" s="1"/>
  <c r="L9" i="4" s="1"/>
  <c r="J14" i="4"/>
  <c r="K14" i="4" s="1"/>
  <c r="L14" i="4" s="1"/>
  <c r="M14" i="4"/>
  <c r="N14" i="4" s="1"/>
  <c r="O14" i="4" s="1"/>
  <c r="P14" i="4" s="1"/>
</calcChain>
</file>

<file path=xl/sharedStrings.xml><?xml version="1.0" encoding="utf-8"?>
<sst xmlns="http://schemas.openxmlformats.org/spreadsheetml/2006/main" count="46" uniqueCount="41">
  <si>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</si>
  <si>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</si>
  <si>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</si>
  <si>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</si>
  <si>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</si>
  <si>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</si>
  <si>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</si>
  <si>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Обоснование начальной (максимальной) цены контракта</t>
  </si>
  <si>
    <t>НМЦК, определенная методом сопоставимых рыночных цен (анализа рынка)*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</si>
  <si>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</si>
  <si>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В результате проведенного расчета Н(М)ЦК, ЦКЕП контракта составила, руб.: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</si>
  <si>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</si>
  <si>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</si>
  <si>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</si>
  <si>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</si>
  <si>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</si>
  <si>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Источник информации о цене (руб./ед.изм.)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</si>
  <si>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</si>
  <si>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Предмет (наименование) закупки</t>
  </si>
  <si>
    <t>закупка расходных материалов</t>
  </si>
  <si>
    <t>Основые характеристики объекта закупки</t>
  </si>
  <si>
    <t>Используемый метод определения НМЦК с обоснованием</t>
  </si>
  <si>
    <t>Метод сопоставимых рыночных цен (анализа рынка)</t>
  </si>
  <si>
    <t>В соответствии с ч.6 статьи 22 Федерального закона от 05.04.2013 №44-ФЗ "О контрактной системе в сфере закупок товаров, работ, услуг для обеспечения государственных и муниципальных нужд " метод сопоставимых рыночных цен (анализа рынка) является приоритетным для определения и обоснования начальной (максимальной) цены контракта</t>
  </si>
  <si>
    <t>Приложение №2  к государственному контракту                                                                   от "___" ______ 2026 №_________</t>
  </si>
  <si>
    <t>В.П. Теблоев</t>
  </si>
  <si>
    <t>для нужд ФКУ ИК-1 УФСИН России по Республике Северная Осетия - Алания</t>
  </si>
  <si>
    <t>Источник №1</t>
  </si>
  <si>
    <t>Источник №2</t>
  </si>
  <si>
    <t>Источник №3</t>
  </si>
  <si>
    <t>Источник №4</t>
  </si>
  <si>
    <t>Источник №5</t>
  </si>
  <si>
    <t>Журнал регистрации вводного инструктажа</t>
  </si>
  <si>
    <t>шт.</t>
  </si>
  <si>
    <t>Журнал регистрации практического инструктажа по охране труда и мерам безопасности</t>
  </si>
  <si>
    <t>Журнал регистрации целевого инструктажа</t>
  </si>
  <si>
    <t>Журнал выдачи сменных заданий</t>
  </si>
  <si>
    <t>Журнал выдачи инструментов</t>
  </si>
  <si>
    <t>Журнал регистрации на рабочем месте</t>
  </si>
  <si>
    <t>Совокупность значений, используемых в расчете, при определении Н(М)ЦК считается неоднородной, если коэффицент вариации цены превышает 33%. Как видно из таблицы совокупность значений, используемых в расчете однородна, что удовлетворяет условиям. Вместе с тем, руководствуясь п. 2 ст. 72, п. 3 ст. 219 БК РФ и принимая во внимание доведенные лимиты бюджетных обязательств в   размере 51 300 рублей 00 копеек, начальная максимальная цена контракта установлена в размере 51 300 рублей 00 копеек.</t>
  </si>
  <si>
    <t>Заместитель начальника центра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</si>
</sst>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7" fillId="0" borderId="5" xfId="0" applyFont="1" applyBorder="1" applyAlignment="1">
      <alignment vertical="center"/>
    </xf>
    <xf numFmtId="2" fontId="7" fillId="0" borderId="5" xfId="0" applyNumberFormat="1" applyFont="1" applyBorder="1" applyAlignment="1">
      <alignment vertical="center"/>
    </xf>
    <xf numFmtId="0" fontId="6" fillId="0" borderId="5" xfId="0" applyFont="1" applyBorder="1"/>
    <xf numFmtId="4" fontId="7" fillId="0" borderId="5" xfId="0" applyNumberFormat="1" applyFont="1" applyBorder="1"/>
    <xf numFmtId="0" fontId="8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6" fillId="0" borderId="5" xfId="0" applyFont="1" applyBorder="1"/>
    <xf numFmtId="0" fontId="6" fillId="0" borderId="2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952500</xdr:rowOff>
    </xdr:from>
    <xdr:to>
      <xdr:col>10</xdr:col>
      <xdr:colOff>0</xdr:colOff>
      <xdr:row>7</xdr:row>
      <xdr:rowOff>1304925</xdr:rowOff>
    </xdr:to>
    <xdr:pic>
      <xdr:nvPicPr>
        <xdr:cNvPr id="5363" name="Picture 1">
          <a:extLst>
            <a:ext uri="{FF2B5EF4-FFF2-40B4-BE49-F238E27FC236}">
              <a16:creationId xmlns:a16="http://schemas.microsoft.com/office/drawing/2014/main" id="{00000000-0008-0000-0100-0000F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4371975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7</xdr:row>
      <xdr:rowOff>1238250</xdr:rowOff>
    </xdr:from>
    <xdr:to>
      <xdr:col>10</xdr:col>
      <xdr:colOff>457200</xdr:colOff>
      <xdr:row>7</xdr:row>
      <xdr:rowOff>1466850</xdr:rowOff>
    </xdr:to>
    <xdr:pic>
      <xdr:nvPicPr>
        <xdr:cNvPr id="5364" name="Picture 6">
          <a:extLst>
            <a:ext uri="{FF2B5EF4-FFF2-40B4-BE49-F238E27FC236}">
              <a16:creationId xmlns:a16="http://schemas.microsoft.com/office/drawing/2014/main" id="{00000000-0008-0000-0100-0000F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24850" y="46577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7</xdr:row>
      <xdr:rowOff>952500</xdr:rowOff>
    </xdr:from>
    <xdr:to>
      <xdr:col>10</xdr:col>
      <xdr:colOff>0</xdr:colOff>
      <xdr:row>7</xdr:row>
      <xdr:rowOff>1304925</xdr:rowOff>
    </xdr:to>
    <xdr:pic>
      <xdr:nvPicPr>
        <xdr:cNvPr id="5365" name="Picture 1">
          <a:extLst>
            <a:ext uri="{FF2B5EF4-FFF2-40B4-BE49-F238E27FC236}">
              <a16:creationId xmlns:a16="http://schemas.microsoft.com/office/drawing/2014/main" id="{00000000-0008-0000-01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4371975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7</xdr:row>
      <xdr:rowOff>1238250</xdr:rowOff>
    </xdr:from>
    <xdr:to>
      <xdr:col>10</xdr:col>
      <xdr:colOff>457200</xdr:colOff>
      <xdr:row>7</xdr:row>
      <xdr:rowOff>1466850</xdr:rowOff>
    </xdr:to>
    <xdr:pic>
      <xdr:nvPicPr>
        <xdr:cNvPr id="5366" name="Picture 6">
          <a:extLst>
            <a:ext uri="{FF2B5EF4-FFF2-40B4-BE49-F238E27FC236}">
              <a16:creationId xmlns:a16="http://schemas.microsoft.com/office/drawing/2014/main" id="{00000000-0008-0000-0100-0000F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24850" y="46577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7</xdr:row>
      <xdr:rowOff>952500</xdr:rowOff>
    </xdr:from>
    <xdr:to>
      <xdr:col>12</xdr:col>
      <xdr:colOff>0</xdr:colOff>
      <xdr:row>7</xdr:row>
      <xdr:rowOff>1304925</xdr:rowOff>
    </xdr:to>
    <xdr:pic>
      <xdr:nvPicPr>
        <xdr:cNvPr id="5367" name="Picture 1">
          <a:extLst>
            <a:ext uri="{FF2B5EF4-FFF2-40B4-BE49-F238E27FC236}">
              <a16:creationId xmlns:a16="http://schemas.microsoft.com/office/drawing/2014/main" id="{00000000-0008-0000-0100-0000F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43719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7</xdr:row>
      <xdr:rowOff>923925</xdr:rowOff>
    </xdr:from>
    <xdr:to>
      <xdr:col>10</xdr:col>
      <xdr:colOff>1019175</xdr:colOff>
      <xdr:row>7</xdr:row>
      <xdr:rowOff>1362075</xdr:rowOff>
    </xdr:to>
    <xdr:pic>
      <xdr:nvPicPr>
        <xdr:cNvPr id="5368" name="Picture 2">
          <a:extLst>
            <a:ext uri="{FF2B5EF4-FFF2-40B4-BE49-F238E27FC236}">
              <a16:creationId xmlns:a16="http://schemas.microsoft.com/office/drawing/2014/main" id="{00000000-0008-0000-01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39100" y="43434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7</xdr:row>
      <xdr:rowOff>1600200</xdr:rowOff>
    </xdr:from>
    <xdr:to>
      <xdr:col>12</xdr:col>
      <xdr:colOff>1504950</xdr:colOff>
      <xdr:row>7</xdr:row>
      <xdr:rowOff>1962150</xdr:rowOff>
    </xdr:to>
    <xdr:pic>
      <xdr:nvPicPr>
        <xdr:cNvPr id="5369" name="Picture 5">
          <a:extLst>
            <a:ext uri="{FF2B5EF4-FFF2-40B4-BE49-F238E27FC236}">
              <a16:creationId xmlns:a16="http://schemas.microsoft.com/office/drawing/2014/main" id="{00000000-0008-0000-01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020300" y="50196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304800</xdr:colOff>
      <xdr:row>7</xdr:row>
      <xdr:rowOff>1238250</xdr:rowOff>
    </xdr:from>
    <xdr:to>
      <xdr:col>12</xdr:col>
      <xdr:colOff>457200</xdr:colOff>
      <xdr:row>7</xdr:row>
      <xdr:rowOff>1466850</xdr:rowOff>
    </xdr:to>
    <xdr:pic>
      <xdr:nvPicPr>
        <xdr:cNvPr id="5370" name="Picture 6">
          <a:extLst>
            <a:ext uri="{FF2B5EF4-FFF2-40B4-BE49-F238E27FC236}">
              <a16:creationId xmlns:a16="http://schemas.microsoft.com/office/drawing/2014/main" id="{00000000-0008-0000-0100-0000F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06050" y="46577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4"/>
  <sheetViews>
    <sheetView tabSelected="1" topLeftCell="A10" zoomScale="77" zoomScaleNormal="100" workbookViewId="0">
      <selection activeCell="E25" sqref="E25"/>
    </sheetView>
  </sheetViews>
  <sheetFormatPr defaultColWidth="9.109375" defaultRowHeight="13.2" x14ac:dyDescent="0.25"/>
  <cols>
    <col min="1" max="1" width="3.109375" style="2" customWidth="1"/>
    <col min="2" max="2" width="40.44140625" style="2" customWidth="1"/>
    <col min="3" max="3" width="7.6640625" style="2" customWidth="1"/>
    <col min="4" max="4" width="9" style="2" customWidth="1"/>
    <col min="5" max="5" width="11" style="2" customWidth="1"/>
    <col min="6" max="6" width="11.21875" style="2" customWidth="1"/>
    <col min="7" max="7" width="13.33203125" style="2" customWidth="1"/>
    <col min="8" max="8" width="9.88671875" style="2" customWidth="1"/>
    <col min="9" max="9" width="11.109375" style="2" customWidth="1"/>
    <col min="10" max="10" width="15.5546875" style="2" customWidth="1"/>
    <col min="11" max="11" width="15.44140625" style="2" customWidth="1"/>
    <col min="12" max="12" width="14.33203125" style="2" customWidth="1"/>
    <col min="13" max="13" width="28" style="2" customWidth="1"/>
    <col min="14" max="14" width="13.5546875" style="2" customWidth="1"/>
    <col min="15" max="15" width="9.44140625" style="2" bestFit="1" customWidth="1"/>
    <col min="16" max="16" width="13.88671875" style="2" customWidth="1"/>
    <col min="17" max="16384" width="9.109375" style="2"/>
  </cols>
  <sheetData>
    <row r="1" spans="1:31" ht="48" customHeight="1" x14ac:dyDescent="0.3">
      <c r="A1" s="10"/>
      <c r="B1" s="14"/>
      <c r="C1" s="14"/>
      <c r="D1" s="10"/>
      <c r="E1" s="10"/>
      <c r="F1" s="10"/>
      <c r="G1" s="10"/>
      <c r="H1" s="10"/>
      <c r="I1" s="10"/>
      <c r="J1" s="10"/>
      <c r="K1" s="10"/>
      <c r="L1" s="10"/>
      <c r="M1" s="25" t="s">
        <v>24</v>
      </c>
      <c r="N1" s="25"/>
      <c r="O1" s="25"/>
      <c r="P1" s="25"/>
      <c r="Q1" s="4"/>
      <c r="R1" s="4"/>
      <c r="S1" s="4"/>
      <c r="T1" s="4"/>
      <c r="U1" s="4"/>
      <c r="V1" s="4"/>
      <c r="W1" s="4"/>
      <c r="X1" s="4"/>
      <c r="Y1" s="5"/>
      <c r="Z1" s="5"/>
      <c r="AA1" s="5"/>
      <c r="AB1" s="5"/>
      <c r="AC1" s="5"/>
      <c r="AD1" s="5"/>
      <c r="AE1" s="5"/>
    </row>
    <row r="2" spans="1:31" ht="21.75" customHeight="1" x14ac:dyDescent="0.25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7.75" customHeight="1" x14ac:dyDescent="0.25">
      <c r="A3" s="35" t="s">
        <v>18</v>
      </c>
      <c r="B3" s="36"/>
      <c r="C3" s="34" t="s">
        <v>19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30" customHeight="1" x14ac:dyDescent="0.25">
      <c r="A4" s="35" t="s">
        <v>20</v>
      </c>
      <c r="B4" s="36"/>
      <c r="C4" s="34" t="s">
        <v>26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39" customHeight="1" x14ac:dyDescent="0.25">
      <c r="A5" s="37" t="s">
        <v>21</v>
      </c>
      <c r="B5" s="38"/>
      <c r="C5" s="34" t="s">
        <v>22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63.75" customHeight="1" x14ac:dyDescent="0.25">
      <c r="A6" s="26"/>
      <c r="B6" s="39"/>
      <c r="C6" s="34" t="s">
        <v>23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39" customHeight="1" x14ac:dyDescent="0.25">
      <c r="A7" s="43" t="s">
        <v>0</v>
      </c>
      <c r="B7" s="29" t="s">
        <v>2</v>
      </c>
      <c r="C7" s="29" t="s">
        <v>1</v>
      </c>
      <c r="D7" s="30" t="s">
        <v>3</v>
      </c>
      <c r="E7" s="30" t="s">
        <v>16</v>
      </c>
      <c r="F7" s="30"/>
      <c r="G7" s="30"/>
      <c r="H7" s="30"/>
      <c r="I7" s="30"/>
      <c r="J7" s="42" t="s">
        <v>14</v>
      </c>
      <c r="K7" s="42"/>
      <c r="L7" s="42"/>
      <c r="M7" s="31" t="s">
        <v>8</v>
      </c>
      <c r="N7" s="32"/>
      <c r="O7" s="32"/>
      <c r="P7" s="33"/>
    </row>
    <row r="8" spans="1:31" ht="159" customHeight="1" thickBot="1" x14ac:dyDescent="0.3">
      <c r="A8" s="43"/>
      <c r="B8" s="29"/>
      <c r="C8" s="29"/>
      <c r="D8" s="30"/>
      <c r="E8" s="20" t="s">
        <v>27</v>
      </c>
      <c r="F8" s="23" t="s">
        <v>28</v>
      </c>
      <c r="G8" s="23" t="s">
        <v>29</v>
      </c>
      <c r="H8" s="23" t="s">
        <v>30</v>
      </c>
      <c r="I8" s="23" t="s">
        <v>31</v>
      </c>
      <c r="J8" s="22" t="s">
        <v>6</v>
      </c>
      <c r="K8" s="22" t="s">
        <v>4</v>
      </c>
      <c r="L8" s="22" t="s">
        <v>5</v>
      </c>
      <c r="M8" s="1" t="s">
        <v>17</v>
      </c>
      <c r="N8" s="3" t="s">
        <v>11</v>
      </c>
      <c r="O8" s="3" t="s">
        <v>12</v>
      </c>
      <c r="P8" s="3" t="s">
        <v>13</v>
      </c>
    </row>
    <row r="9" spans="1:31" s="19" customFormat="1" ht="38.4" customHeight="1" thickBot="1" x14ac:dyDescent="0.35">
      <c r="A9" s="15">
        <v>1</v>
      </c>
      <c r="B9" s="16" t="s">
        <v>32</v>
      </c>
      <c r="C9" s="17" t="s">
        <v>33</v>
      </c>
      <c r="D9" s="21">
        <v>5</v>
      </c>
      <c r="E9" s="18">
        <v>650</v>
      </c>
      <c r="F9" s="11">
        <v>840</v>
      </c>
      <c r="G9" s="11">
        <v>650</v>
      </c>
      <c r="H9" s="11">
        <v>700</v>
      </c>
      <c r="I9" s="11">
        <v>540</v>
      </c>
      <c r="J9" s="12">
        <f>AVERAGE(E9:I9)</f>
        <v>676</v>
      </c>
      <c r="K9" s="13">
        <f>SQRT(((SUM((POWER(E9-J9,2)),(POWER(F9-J9,2)),(POWER(I9-J9,2)))/(COLUMNS(E9:I9)-1))))</f>
        <v>107.31728658515365</v>
      </c>
      <c r="L9" s="13">
        <f>K9/J9*100</f>
        <v>15.875338252241663</v>
      </c>
      <c r="M9" s="12">
        <f>((D9/3)*(SUM(E9:I9)))</f>
        <v>5633.3333333333339</v>
      </c>
      <c r="N9" s="11">
        <f>M9/D9</f>
        <v>1126.6666666666667</v>
      </c>
      <c r="O9" s="11">
        <f>ROUND(N9,2)</f>
        <v>1126.67</v>
      </c>
      <c r="P9" s="12">
        <f>O9*D9</f>
        <v>5633.35</v>
      </c>
    </row>
    <row r="10" spans="1:31" s="19" customFormat="1" ht="48" customHeight="1" thickBot="1" x14ac:dyDescent="0.35">
      <c r="A10" s="15">
        <v>2</v>
      </c>
      <c r="B10" s="16" t="s">
        <v>34</v>
      </c>
      <c r="C10" s="17" t="s">
        <v>33</v>
      </c>
      <c r="D10" s="21">
        <v>20</v>
      </c>
      <c r="E10" s="18">
        <v>650</v>
      </c>
      <c r="F10" s="11">
        <v>840</v>
      </c>
      <c r="G10" s="11">
        <v>650</v>
      </c>
      <c r="H10" s="11">
        <v>700</v>
      </c>
      <c r="I10" s="11">
        <v>540</v>
      </c>
      <c r="J10" s="12">
        <f>AVERAGE(E10:I10)</f>
        <v>676</v>
      </c>
      <c r="K10" s="13">
        <f>SQRT(((SUM((POWER(E10-J10,2)),(POWER(F10-J10,2)),(POWER(I10-J10,2)))/(COLUMNS(E10:I10)-1))))</f>
        <v>107.31728658515365</v>
      </c>
      <c r="L10" s="13">
        <f>K10/J10*100</f>
        <v>15.875338252241663</v>
      </c>
      <c r="M10" s="12">
        <f>((D10/3)*(SUM(E10:I10)))</f>
        <v>22533.333333333336</v>
      </c>
      <c r="N10" s="11">
        <f>M10/D10</f>
        <v>1126.6666666666667</v>
      </c>
      <c r="O10" s="11">
        <f>ROUND(N10,2)</f>
        <v>1126.67</v>
      </c>
      <c r="P10" s="12">
        <f>O10*D10</f>
        <v>22533.4</v>
      </c>
    </row>
    <row r="11" spans="1:31" s="19" customFormat="1" ht="34.799999999999997" customHeight="1" thickBot="1" x14ac:dyDescent="0.35">
      <c r="A11" s="15">
        <v>3</v>
      </c>
      <c r="B11" s="16" t="s">
        <v>35</v>
      </c>
      <c r="C11" s="17" t="s">
        <v>33</v>
      </c>
      <c r="D11" s="21">
        <v>5</v>
      </c>
      <c r="E11" s="18">
        <v>650</v>
      </c>
      <c r="F11" s="11">
        <v>840</v>
      </c>
      <c r="G11" s="11">
        <v>650</v>
      </c>
      <c r="H11" s="11">
        <v>700</v>
      </c>
      <c r="I11" s="11">
        <v>540</v>
      </c>
      <c r="J11" s="12">
        <f>AVERAGE(E11:I11)</f>
        <v>676</v>
      </c>
      <c r="K11" s="13">
        <f>SQRT(((SUM((POWER(E11-J11,2)),(POWER(F11-J11,2)),(POWER(I11-J11,2)))/(COLUMNS(E11:I11)-1))))</f>
        <v>107.31728658515365</v>
      </c>
      <c r="L11" s="13">
        <f>K11/J11*100</f>
        <v>15.875338252241663</v>
      </c>
      <c r="M11" s="12">
        <f>((D11/3)*(SUM(E11:I11)))</f>
        <v>5633.3333333333339</v>
      </c>
      <c r="N11" s="11">
        <f>M11/D11</f>
        <v>1126.6666666666667</v>
      </c>
      <c r="O11" s="11">
        <f>ROUND(N11,2)</f>
        <v>1126.67</v>
      </c>
      <c r="P11" s="12">
        <f>O11*D11</f>
        <v>5633.35</v>
      </c>
    </row>
    <row r="12" spans="1:31" s="19" customFormat="1" ht="32.4" customHeight="1" thickBot="1" x14ac:dyDescent="0.35">
      <c r="A12" s="15">
        <v>4</v>
      </c>
      <c r="B12" s="16" t="s">
        <v>36</v>
      </c>
      <c r="C12" s="17" t="s">
        <v>33</v>
      </c>
      <c r="D12" s="21">
        <v>40</v>
      </c>
      <c r="E12" s="18">
        <v>650</v>
      </c>
      <c r="F12" s="11">
        <v>840</v>
      </c>
      <c r="G12" s="11">
        <v>650</v>
      </c>
      <c r="H12" s="11">
        <v>700</v>
      </c>
      <c r="I12" s="11">
        <v>540</v>
      </c>
      <c r="J12" s="12">
        <f>AVERAGE(E12:I12)</f>
        <v>676</v>
      </c>
      <c r="K12" s="13">
        <f>SQRT(((SUM((POWER(E12-J12,2)),(POWER(F12-J12,2)),(POWER(I12-J12,2)))/(COLUMNS(E12:I12)-1))))</f>
        <v>107.31728658515365</v>
      </c>
      <c r="L12" s="13">
        <f>K12/J12*100</f>
        <v>15.875338252241663</v>
      </c>
      <c r="M12" s="12">
        <f>((D12/3)*(SUM(E12:I12)))</f>
        <v>45066.666666666672</v>
      </c>
      <c r="N12" s="11">
        <f>M12/D12</f>
        <v>1126.6666666666667</v>
      </c>
      <c r="O12" s="11">
        <f>ROUND(N12,2)</f>
        <v>1126.67</v>
      </c>
      <c r="P12" s="12">
        <f>O12*D12</f>
        <v>45066.8</v>
      </c>
    </row>
    <row r="13" spans="1:31" s="19" customFormat="1" ht="30" customHeight="1" thickBot="1" x14ac:dyDescent="0.35">
      <c r="A13" s="15">
        <v>5</v>
      </c>
      <c r="B13" s="16" t="s">
        <v>37</v>
      </c>
      <c r="C13" s="17" t="s">
        <v>33</v>
      </c>
      <c r="D13" s="21">
        <v>5</v>
      </c>
      <c r="E13" s="18">
        <v>650</v>
      </c>
      <c r="F13" s="11">
        <v>840</v>
      </c>
      <c r="G13" s="11">
        <v>650</v>
      </c>
      <c r="H13" s="11">
        <v>700</v>
      </c>
      <c r="I13" s="11">
        <v>540</v>
      </c>
      <c r="J13" s="12">
        <f>AVERAGE(E13:I13)</f>
        <v>676</v>
      </c>
      <c r="K13" s="13">
        <f>SQRT(((SUM((POWER(E13-J13,2)),(POWER(F13-J13,2)),(POWER(I13-J13,2)))/(COLUMNS(E13:I13)-1))))</f>
        <v>107.31728658515365</v>
      </c>
      <c r="L13" s="13">
        <f>K13/J13*100</f>
        <v>15.875338252241663</v>
      </c>
      <c r="M13" s="12">
        <f>((D13/3)*(SUM(E13:I13)))</f>
        <v>5633.3333333333339</v>
      </c>
      <c r="N13" s="11">
        <f>M13/D13</f>
        <v>1126.6666666666667</v>
      </c>
      <c r="O13" s="11">
        <f>ROUND(N13,2)</f>
        <v>1126.67</v>
      </c>
      <c r="P13" s="12">
        <f>O13*D13</f>
        <v>5633.35</v>
      </c>
    </row>
    <row r="14" spans="1:31" s="19" customFormat="1" ht="28.8" customHeight="1" thickBot="1" x14ac:dyDescent="0.35">
      <c r="A14" s="15">
        <v>6</v>
      </c>
      <c r="B14" s="16" t="s">
        <v>38</v>
      </c>
      <c r="C14" s="17" t="s">
        <v>33</v>
      </c>
      <c r="D14" s="21">
        <v>20</v>
      </c>
      <c r="E14" s="18">
        <v>650</v>
      </c>
      <c r="F14" s="11">
        <v>840</v>
      </c>
      <c r="G14" s="11">
        <v>650</v>
      </c>
      <c r="H14" s="11">
        <v>700</v>
      </c>
      <c r="I14" s="11">
        <v>540</v>
      </c>
      <c r="J14" s="12">
        <f>AVERAGE(E14:I14)</f>
        <v>676</v>
      </c>
      <c r="K14" s="13">
        <f>SQRT(((SUM((POWER(E14-J14,2)),(POWER(F14-J14,2)),(POWER(I14-J14,2)))/(COLUMNS(E14:I14)-1))))</f>
        <v>107.31728658515365</v>
      </c>
      <c r="L14" s="13">
        <f>K14/J14*100</f>
        <v>15.875338252241663</v>
      </c>
      <c r="M14" s="12">
        <f>((D14/3)*(SUM(E14:I14)))</f>
        <v>22533.333333333336</v>
      </c>
      <c r="N14" s="11">
        <f>M14/D14</f>
        <v>1126.6666666666667</v>
      </c>
      <c r="O14" s="11">
        <f>ROUND(N14,2)</f>
        <v>1126.67</v>
      </c>
      <c r="P14" s="12">
        <f>O14*D14</f>
        <v>22533.4</v>
      </c>
    </row>
    <row r="15" spans="1:31" ht="15.75" customHeight="1" x14ac:dyDescent="0.25">
      <c r="A15" s="40" t="s">
        <v>10</v>
      </c>
      <c r="B15" s="40"/>
      <c r="C15" s="40"/>
      <c r="D15" s="40"/>
      <c r="E15" s="40"/>
      <c r="F15" s="40"/>
      <c r="G15" s="40"/>
      <c r="H15" s="40"/>
      <c r="I15" s="40"/>
      <c r="J15" s="6"/>
      <c r="K15" s="6"/>
      <c r="L15" s="6"/>
      <c r="M15" s="7"/>
      <c r="N15" s="8"/>
      <c r="O15" s="8"/>
      <c r="P15" s="9">
        <f>SUM(P9:P14)</f>
        <v>107033.65</v>
      </c>
      <c r="S15" s="19"/>
    </row>
    <row r="16" spans="1:31" ht="36" customHeight="1" x14ac:dyDescent="0.25">
      <c r="A16" s="41" t="s">
        <v>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6" x14ac:dyDescent="0.25">
      <c r="A17" s="2" t="s">
        <v>15</v>
      </c>
    </row>
    <row r="19" spans="1:16" ht="53.25" customHeight="1" x14ac:dyDescent="0.3">
      <c r="B19" s="27" t="s">
        <v>39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3" spans="1:16" ht="15.6" x14ac:dyDescent="0.3">
      <c r="E23" s="10"/>
      <c r="F23" s="10"/>
      <c r="G23" s="10"/>
      <c r="H23" s="10"/>
      <c r="I23" s="10"/>
      <c r="J23" s="10"/>
      <c r="K23" s="10"/>
      <c r="L23" s="10"/>
      <c r="M23" s="10"/>
    </row>
    <row r="24" spans="1:16" ht="15.6" x14ac:dyDescent="0.3">
      <c r="E24" s="44" t="s">
        <v>40</v>
      </c>
      <c r="F24" s="44"/>
      <c r="G24" s="24"/>
      <c r="H24" s="24"/>
      <c r="I24" s="10"/>
      <c r="J24" s="10"/>
      <c r="K24" s="10"/>
      <c r="L24" s="28" t="s">
        <v>25</v>
      </c>
      <c r="M24" s="28"/>
    </row>
  </sheetData>
  <mergeCells count="20">
    <mergeCell ref="A16:M16"/>
    <mergeCell ref="C6:P6"/>
    <mergeCell ref="J7:L7"/>
    <mergeCell ref="A7:A8"/>
    <mergeCell ref="E7:I7"/>
    <mergeCell ref="M1:P1"/>
    <mergeCell ref="A2:P2"/>
    <mergeCell ref="B19:P19"/>
    <mergeCell ref="L24:M24"/>
    <mergeCell ref="B7:B8"/>
    <mergeCell ref="C7:C8"/>
    <mergeCell ref="D7:D8"/>
    <mergeCell ref="M7:P7"/>
    <mergeCell ref="C3:P3"/>
    <mergeCell ref="C4:P4"/>
    <mergeCell ref="A3:B3"/>
    <mergeCell ref="A4:B4"/>
    <mergeCell ref="C5:P5"/>
    <mergeCell ref="A5:B6"/>
    <mergeCell ref="A15:I1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Лаура Плиева</cp:lastModifiedBy>
  <cp:lastPrinted>2026-05-13T11:45:26Z</cp:lastPrinted>
  <dcterms:created xsi:type="dcterms:W3CDTF">2014-01-15T18:15:09Z</dcterms:created>
  <dcterms:modified xsi:type="dcterms:W3CDTF">2026-10-09T11:16:21Z</dcterms:modified>
</cp:coreProperties>
</file>