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Z:\44-ФЗ\_2026 год\Единственный поставщик\1 Березка\Лабораторный пластик\"/>
    </mc:Choice>
  </mc:AlternateContent>
  <bookViews>
    <workbookView xWindow="0" yWindow="0" windowWidth="28800" windowHeight="11205"/>
  </bookViews>
  <sheets>
    <sheet name="Расчет цены" sheetId="2" r:id="rId1"/>
  </sheets>
  <definedNames>
    <definedName name="_xlnm._FilterDatabase" localSheetId="0" hidden="1">'Расчет цены'!$A$4:$O$21</definedName>
    <definedName name="_xlnm.Print_Area" localSheetId="0">'Расчет цены'!$A$1:$O$22</definedName>
  </definedNames>
  <calcPr calcId="152511"/>
</workbook>
</file>

<file path=xl/calcChain.xml><?xml version="1.0" encoding="utf-8"?>
<calcChain xmlns="http://schemas.openxmlformats.org/spreadsheetml/2006/main">
  <c r="N6" i="2" l="1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5" i="2"/>
  <c r="I6" i="2" l="1"/>
  <c r="J6" i="2"/>
  <c r="M6" i="2"/>
  <c r="O6" i="2"/>
  <c r="I7" i="2"/>
  <c r="J7" i="2"/>
  <c r="K7" i="2" s="1"/>
  <c r="L7" i="2" s="1"/>
  <c r="M7" i="2"/>
  <c r="O7" i="2"/>
  <c r="I8" i="2"/>
  <c r="J8" i="2"/>
  <c r="M8" i="2"/>
  <c r="O8" i="2"/>
  <c r="I9" i="2"/>
  <c r="J9" i="2"/>
  <c r="M9" i="2"/>
  <c r="O9" i="2"/>
  <c r="I10" i="2"/>
  <c r="J10" i="2"/>
  <c r="K10" i="2" s="1"/>
  <c r="L10" i="2" s="1"/>
  <c r="M10" i="2"/>
  <c r="O10" i="2"/>
  <c r="I11" i="2"/>
  <c r="J11" i="2"/>
  <c r="M11" i="2"/>
  <c r="O11" i="2"/>
  <c r="I12" i="2"/>
  <c r="J12" i="2"/>
  <c r="M12" i="2"/>
  <c r="O12" i="2"/>
  <c r="O20" i="2" s="1"/>
  <c r="I13" i="2"/>
  <c r="J13" i="2"/>
  <c r="M13" i="2"/>
  <c r="O13" i="2"/>
  <c r="I14" i="2"/>
  <c r="J14" i="2"/>
  <c r="K14" i="2" s="1"/>
  <c r="L14" i="2" s="1"/>
  <c r="M14" i="2"/>
  <c r="O14" i="2"/>
  <c r="I15" i="2"/>
  <c r="J15" i="2"/>
  <c r="M15" i="2"/>
  <c r="O15" i="2"/>
  <c r="I16" i="2"/>
  <c r="J16" i="2"/>
  <c r="K16" i="2" s="1"/>
  <c r="L16" i="2" s="1"/>
  <c r="M16" i="2"/>
  <c r="O16" i="2"/>
  <c r="I17" i="2"/>
  <c r="J17" i="2"/>
  <c r="M17" i="2"/>
  <c r="O17" i="2"/>
  <c r="I18" i="2"/>
  <c r="J18" i="2"/>
  <c r="M18" i="2"/>
  <c r="O18" i="2"/>
  <c r="I19" i="2"/>
  <c r="J19" i="2"/>
  <c r="K19" i="2" s="1"/>
  <c r="L19" i="2" s="1"/>
  <c r="M19" i="2"/>
  <c r="O19" i="2"/>
  <c r="K11" i="2" l="1"/>
  <c r="L11" i="2" s="1"/>
  <c r="K13" i="2"/>
  <c r="L13" i="2" s="1"/>
  <c r="K18" i="2"/>
  <c r="L18" i="2" s="1"/>
  <c r="K12" i="2"/>
  <c r="L12" i="2" s="1"/>
  <c r="K8" i="2"/>
  <c r="L8" i="2" s="1"/>
  <c r="K6" i="2"/>
  <c r="L6" i="2" s="1"/>
  <c r="K17" i="2"/>
  <c r="L17" i="2" s="1"/>
  <c r="K15" i="2"/>
  <c r="L15" i="2" s="1"/>
  <c r="K9" i="2"/>
  <c r="L9" i="2" s="1"/>
  <c r="J5" i="2"/>
  <c r="I5" i="2"/>
  <c r="O5" i="2" l="1"/>
  <c r="M5" i="2"/>
  <c r="K5" i="2" l="1"/>
  <c r="L5" i="2" s="1"/>
</calcChain>
</file>

<file path=xl/sharedStrings.xml><?xml version="1.0" encoding="utf-8"?>
<sst xmlns="http://schemas.openxmlformats.org/spreadsheetml/2006/main" count="54" uniqueCount="28">
  <si>
    <t>Кол-во</t>
  </si>
  <si>
    <t>Среднее квадратичное отклонение</t>
  </si>
  <si>
    <t xml:space="preserve">Средняя арифметическая цена за единицу     &lt;ц&gt; </t>
  </si>
  <si>
    <t>Применяемый коэффициент</t>
  </si>
  <si>
    <t>Ценовая информация (руб./ед.изм.)</t>
  </si>
  <si>
    <t xml:space="preserve">Дата составления: </t>
  </si>
  <si>
    <r>
      <t xml:space="preserve">Коэффициент вариации цен V (%)  </t>
    </r>
    <r>
      <rPr>
        <b/>
        <i/>
        <sz val="10"/>
        <color indexed="8"/>
        <rFont val="Times New Roman"/>
        <family val="1"/>
        <charset val="204"/>
      </rPr>
      <t>(не должен превышать 33%)</t>
    </r>
  </si>
  <si>
    <t>Ед. изм.</t>
  </si>
  <si>
    <t>Источник № 1</t>
  </si>
  <si>
    <t>Источник № 3</t>
  </si>
  <si>
    <t>Совокупность значений</t>
  </si>
  <si>
    <t>№ п/п</t>
  </si>
  <si>
    <t>ЦК, руб.</t>
  </si>
  <si>
    <r>
      <rPr>
        <b/>
        <sz val="10"/>
        <color indexed="8"/>
        <rFont val="Times New Roman"/>
        <family val="1"/>
        <charset val="204"/>
      </rPr>
      <t>Расчет ЦК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</si>
  <si>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ЦК, определяемая методом сопоставимых рыночных цен (анализа рынка)</t>
  </si>
  <si>
    <t>Однородность совокупности значений выявленных цен, используемых в расчете ЦК</t>
  </si>
  <si>
    <t>ОБОСНОВАНИЕ ЦЕНЫ КОНТРАКТА</t>
  </si>
  <si>
    <t>Используемый метод определения ЦК:</t>
  </si>
  <si>
    <t>Наименование предмета контракта</t>
  </si>
  <si>
    <t xml:space="preserve">В результате проведенного расчета ЦК составила:       </t>
  </si>
  <si>
    <t>Минимальное значение за ед. изм., выбранное заказчиком, руб.</t>
  </si>
  <si>
    <t>Метод сопоставимых рыночных цен (анализ рынка)</t>
  </si>
  <si>
    <t>Шт</t>
  </si>
  <si>
    <t xml:space="preserve">Источник № 2 </t>
  </si>
  <si>
    <t>упак</t>
  </si>
  <si>
    <t xml:space="preserve">Штатив д/наконечников </t>
  </si>
  <si>
    <t xml:space="preserve">Наконечник д/дозаторов </t>
  </si>
  <si>
    <t>Цена контракта определена как минимальное значение из коммерческих предложений, полученных на запрос заказчика, руководствуясь принципом эффективности использования бюджетных средств (ст. 34, ч. 2 ст. 72 Бюджетного кодекса РФ).
Источниками информации для определения ЦК являются коммерческие (ценовые) предложения, полученные на запросы Заказчика: запрос от 05.10.2026 № МГУ-12-01-08/172, КП от 29.09.2026 № 79648, КП от 29.09.2026 № 3885, КП от 29.09.2026 № ЦБ-82401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</si>
</sst>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,##0.000"/>
  </numFmts>
  <fonts count="15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"/>
      <family val="2"/>
      <charset val="1"/>
    </font>
    <font>
      <b/>
      <i/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43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2" fillId="0" borderId="0" xfId="0" applyFont="1" applyFill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2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 applyProtection="1">
      <alignment horizontal="left" vertical="top" wrapText="1"/>
      <protection locked="0"/>
    </xf>
    <xf numFmtId="164" fontId="6" fillId="0" borderId="0" xfId="0" applyNumberFormat="1" applyFont="1" applyFill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vertical="center" wrapText="1"/>
    </xf>
    <xf numFmtId="4" fontId="10" fillId="2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12" fillId="2" borderId="5" xfId="0" applyNumberFormat="1" applyFont="1" applyFill="1" applyBorder="1" applyAlignment="1">
      <alignment horizontal="center" vertical="center"/>
    </xf>
    <xf numFmtId="165" fontId="12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6" fillId="0" borderId="0" xfId="0" applyFont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14" fontId="7" fillId="0" borderId="0" xfId="0" applyNumberFormat="1" applyFont="1" applyFill="1" applyAlignment="1" applyProtection="1">
      <alignment horizontal="center" vertical="center" wrapText="1"/>
      <protection locked="0"/>
    </xf>
    <xf numFmtId="0" fontId="11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center" vertical="center" wrapText="1"/>
    </xf>
    <xf numFmtId="2" fontId="5" fillId="0" borderId="4" xfId="0" applyNumberFormat="1" applyFont="1" applyFill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13607</xdr:colOff>
      <xdr:row>3</xdr:row>
      <xdr:rowOff>1807029</xdr:rowOff>
    </xdr:from>
    <xdr:to>
      <xdr:col>9</xdr:col>
      <xdr:colOff>1013732</xdr:colOff>
      <xdr:row>3</xdr:row>
      <xdr:rowOff>2245179</xdr:rowOff>
    </xdr:to>
    <xdr:pic>
      <xdr:nvPicPr>
        <xdr:cNvPr id="2102" name="Picture 2">
          <a:extLst>
            <a:ext uri="{FF2B5EF4-FFF2-40B4-BE49-F238E27FC236}">
              <a16:creationId xmlns:a16="http://schemas.microsoft.com/office/drawing/2014/main" xmlns="" id="{00000000-0008-0000-0000-00003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2357" y="2650672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32657</xdr:colOff>
      <xdr:row>3</xdr:row>
      <xdr:rowOff>2490108</xdr:rowOff>
    </xdr:from>
    <xdr:to>
      <xdr:col>13</xdr:col>
      <xdr:colOff>0</xdr:colOff>
      <xdr:row>3</xdr:row>
      <xdr:rowOff>2828926</xdr:rowOff>
    </xdr:to>
    <xdr:pic>
      <xdr:nvPicPr>
        <xdr:cNvPr id="2103" name="Picture 5">
          <a:extLst>
            <a:ext uri="{FF2B5EF4-FFF2-40B4-BE49-F238E27FC236}">
              <a16:creationId xmlns:a16="http://schemas.microsoft.com/office/drawing/2014/main" xmlns="" id="{00000000-0008-0000-0000-00003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0728" y="3333751"/>
          <a:ext cx="1323975" cy="3388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46264</xdr:colOff>
      <xdr:row>3</xdr:row>
      <xdr:rowOff>1888672</xdr:rowOff>
    </xdr:from>
    <xdr:to>
      <xdr:col>11</xdr:col>
      <xdr:colOff>27214</xdr:colOff>
      <xdr:row>3</xdr:row>
      <xdr:rowOff>2241097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9157" y="2732315"/>
          <a:ext cx="1042307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106136</xdr:colOff>
      <xdr:row>3</xdr:row>
      <xdr:rowOff>2272393</xdr:rowOff>
    </xdr:from>
    <xdr:to>
      <xdr:col>12</xdr:col>
      <xdr:colOff>258536</xdr:colOff>
      <xdr:row>3</xdr:row>
      <xdr:rowOff>2500993</xdr:rowOff>
    </xdr:to>
    <xdr:pic>
      <xdr:nvPicPr>
        <xdr:cNvPr id="11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4207" y="3116036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2"/>
  <sheetViews>
    <sheetView tabSelected="1" topLeftCell="A4" zoomScaleNormal="100" zoomScaleSheetLayoutView="70" workbookViewId="0">
      <selection activeCell="B21" sqref="B21:O21"/>
    </sheetView>
  </sheetViews>
  <sheetFormatPr defaultRowHeight="12.75" x14ac:dyDescent="0.2"/>
  <cols>
    <col min="1" max="1" width="5.28515625" style="2" customWidth="1"/>
    <col min="2" max="2" width="43.42578125" style="2" customWidth="1"/>
    <col min="3" max="3" width="7.28515625" style="2" customWidth="1"/>
    <col min="4" max="4" width="7.7109375" style="2" customWidth="1"/>
    <col min="5" max="5" width="15.85546875" style="2" customWidth="1"/>
    <col min="6" max="6" width="15.7109375" style="2" customWidth="1"/>
    <col min="7" max="7" width="15.140625" style="2" customWidth="1"/>
    <col min="8" max="8" width="9.140625" style="2"/>
    <col min="9" max="9" width="16.85546875" style="2" customWidth="1"/>
    <col min="10" max="10" width="15.42578125" style="2" customWidth="1"/>
    <col min="11" max="11" width="15.85546875" style="2" customWidth="1"/>
    <col min="12" max="12" width="17.7109375" style="2" customWidth="1"/>
    <col min="13" max="13" width="20" style="2" customWidth="1"/>
    <col min="14" max="14" width="16" style="2" customWidth="1"/>
    <col min="15" max="15" width="14.28515625" style="2" customWidth="1"/>
    <col min="16" max="16384" width="9.140625" style="2"/>
  </cols>
  <sheetData>
    <row r="1" spans="1:15" s="1" customFormat="1" ht="27.75" customHeight="1" x14ac:dyDescent="0.3">
      <c r="A1" s="28" t="s">
        <v>16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1:15" s="1" customFormat="1" ht="24" customHeight="1" x14ac:dyDescent="0.3">
      <c r="A2" s="31" t="s">
        <v>17</v>
      </c>
      <c r="B2" s="33"/>
      <c r="C2" s="31" t="s">
        <v>21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29.25" customHeight="1" x14ac:dyDescent="0.2">
      <c r="A3" s="28" t="s">
        <v>11</v>
      </c>
      <c r="B3" s="28" t="s">
        <v>18</v>
      </c>
      <c r="C3" s="28" t="s">
        <v>7</v>
      </c>
      <c r="D3" s="28" t="s">
        <v>0</v>
      </c>
      <c r="E3" s="30" t="s">
        <v>4</v>
      </c>
      <c r="F3" s="30"/>
      <c r="G3" s="30"/>
      <c r="H3" s="30" t="s">
        <v>3</v>
      </c>
      <c r="I3" s="40" t="s">
        <v>15</v>
      </c>
      <c r="J3" s="41"/>
      <c r="K3" s="41"/>
      <c r="L3" s="42"/>
      <c r="M3" s="30" t="s">
        <v>14</v>
      </c>
      <c r="N3" s="30"/>
      <c r="O3" s="30"/>
    </row>
    <row r="4" spans="1:15" ht="233.25" customHeight="1" x14ac:dyDescent="0.2">
      <c r="A4" s="28"/>
      <c r="B4" s="29"/>
      <c r="C4" s="29"/>
      <c r="D4" s="29"/>
      <c r="E4" s="8" t="s">
        <v>8</v>
      </c>
      <c r="F4" s="8" t="s">
        <v>23</v>
      </c>
      <c r="G4" s="8" t="s">
        <v>9</v>
      </c>
      <c r="H4" s="30"/>
      <c r="I4" s="8" t="s">
        <v>2</v>
      </c>
      <c r="J4" s="8" t="s">
        <v>1</v>
      </c>
      <c r="K4" s="7" t="s">
        <v>6</v>
      </c>
      <c r="L4" s="20" t="s">
        <v>10</v>
      </c>
      <c r="M4" s="9" t="s">
        <v>13</v>
      </c>
      <c r="N4" s="8" t="s">
        <v>20</v>
      </c>
      <c r="O4" s="8" t="s">
        <v>12</v>
      </c>
    </row>
    <row r="5" spans="1:15" s="6" customFormat="1" ht="31.5" customHeight="1" x14ac:dyDescent="0.2">
      <c r="A5" s="22">
        <v>1</v>
      </c>
      <c r="B5" s="23" t="s">
        <v>25</v>
      </c>
      <c r="C5" s="23" t="s">
        <v>22</v>
      </c>
      <c r="D5" s="23">
        <v>50</v>
      </c>
      <c r="E5" s="24">
        <v>206.78</v>
      </c>
      <c r="F5" s="25">
        <v>239.86</v>
      </c>
      <c r="G5" s="11">
        <v>265</v>
      </c>
      <c r="H5" s="10">
        <v>1</v>
      </c>
      <c r="I5" s="10">
        <f>AVERAGE(E5:G5)</f>
        <v>237.21333333333334</v>
      </c>
      <c r="J5" s="11">
        <f>STDEV(E5,F5,G5)</f>
        <v>29.200098173351034</v>
      </c>
      <c r="K5" s="12">
        <f>J5/I5*100</f>
        <v>12.309636125014487</v>
      </c>
      <c r="L5" s="21" t="str">
        <f>IF(K5&lt;33,"ОДНОРОДНЫЕ","НЕОДНОРОДНЫЕ")</f>
        <v>ОДНОРОДНЫЕ</v>
      </c>
      <c r="M5" s="10">
        <f>((D5/3)*(SUM(E5:G5)))</f>
        <v>11860.666666666668</v>
      </c>
      <c r="N5" s="11">
        <f>E5</f>
        <v>206.78</v>
      </c>
      <c r="O5" s="11">
        <f t="shared" ref="O5" si="0">D5*N5</f>
        <v>10339</v>
      </c>
    </row>
    <row r="6" spans="1:15" s="6" customFormat="1" ht="31.5" customHeight="1" x14ac:dyDescent="0.2">
      <c r="A6" s="22">
        <v>2</v>
      </c>
      <c r="B6" s="23" t="s">
        <v>26</v>
      </c>
      <c r="C6" s="23" t="s">
        <v>24</v>
      </c>
      <c r="D6" s="23">
        <v>150</v>
      </c>
      <c r="E6" s="24">
        <v>299.67</v>
      </c>
      <c r="F6" s="11">
        <v>347.62</v>
      </c>
      <c r="G6" s="11">
        <v>320.89999999999998</v>
      </c>
      <c r="H6" s="10">
        <v>1</v>
      </c>
      <c r="I6" s="10">
        <f t="shared" ref="I6:I19" si="1">AVERAGE(E6:G6)</f>
        <v>322.72999999999996</v>
      </c>
      <c r="J6" s="11">
        <f t="shared" ref="J6:J19" si="2">STDEV(E6,F6,G6)</f>
        <v>24.027324029113185</v>
      </c>
      <c r="K6" s="12">
        <f t="shared" ref="K6:K19" si="3">J6/I6*100</f>
        <v>7.4450234031894116</v>
      </c>
      <c r="L6" s="21" t="str">
        <f t="shared" ref="L6:L19" si="4">IF(K6&lt;33,"ОДНОРОДНЫЕ","НЕОДНОРОДНЫЕ")</f>
        <v>ОДНОРОДНЫЕ</v>
      </c>
      <c r="M6" s="10">
        <f t="shared" ref="M6:M19" si="5">((D6/3)*(SUM(E6:G6)))</f>
        <v>48409.5</v>
      </c>
      <c r="N6" s="11">
        <f t="shared" ref="N6:N19" si="6">E6</f>
        <v>299.67</v>
      </c>
      <c r="O6" s="11">
        <f t="shared" ref="O6:O19" si="7">D6*N6</f>
        <v>44950.5</v>
      </c>
    </row>
    <row r="7" spans="1:15" s="6" customFormat="1" ht="31.5" customHeight="1" x14ac:dyDescent="0.2">
      <c r="A7" s="22">
        <v>3</v>
      </c>
      <c r="B7" s="26" t="s">
        <v>26</v>
      </c>
      <c r="C7" s="26" t="s">
        <v>24</v>
      </c>
      <c r="D7" s="26">
        <v>130</v>
      </c>
      <c r="E7" s="24">
        <v>224.8</v>
      </c>
      <c r="F7" s="11">
        <v>260.77</v>
      </c>
      <c r="G7" s="11">
        <v>275</v>
      </c>
      <c r="H7" s="10">
        <v>1</v>
      </c>
      <c r="I7" s="10">
        <f t="shared" si="1"/>
        <v>253.52333333333331</v>
      </c>
      <c r="J7" s="11">
        <f t="shared" si="2"/>
        <v>25.872681216552195</v>
      </c>
      <c r="K7" s="12">
        <f t="shared" si="3"/>
        <v>10.205246545308992</v>
      </c>
      <c r="L7" s="21" t="str">
        <f t="shared" si="4"/>
        <v>ОДНОРОДНЫЕ</v>
      </c>
      <c r="M7" s="10">
        <f t="shared" si="5"/>
        <v>32958.033333333333</v>
      </c>
      <c r="N7" s="11">
        <f t="shared" si="6"/>
        <v>224.8</v>
      </c>
      <c r="O7" s="11">
        <f t="shared" si="7"/>
        <v>29224</v>
      </c>
    </row>
    <row r="8" spans="1:15" s="6" customFormat="1" ht="31.5" customHeight="1" x14ac:dyDescent="0.2">
      <c r="A8" s="22">
        <v>4</v>
      </c>
      <c r="B8" s="23" t="s">
        <v>26</v>
      </c>
      <c r="C8" s="23" t="s">
        <v>24</v>
      </c>
      <c r="D8" s="23">
        <v>50</v>
      </c>
      <c r="E8" s="24">
        <v>520.02</v>
      </c>
      <c r="F8" s="11">
        <v>603.22</v>
      </c>
      <c r="G8" s="11">
        <v>550</v>
      </c>
      <c r="H8" s="10">
        <v>1</v>
      </c>
      <c r="I8" s="10">
        <f t="shared" si="1"/>
        <v>557.74666666666667</v>
      </c>
      <c r="J8" s="11">
        <f t="shared" si="2"/>
        <v>42.137490828635435</v>
      </c>
      <c r="K8" s="12">
        <f t="shared" si="3"/>
        <v>7.5549516199652365</v>
      </c>
      <c r="L8" s="21" t="str">
        <f t="shared" si="4"/>
        <v>ОДНОРОДНЫЕ</v>
      </c>
      <c r="M8" s="10">
        <f t="shared" si="5"/>
        <v>27887.333333333336</v>
      </c>
      <c r="N8" s="11">
        <f t="shared" si="6"/>
        <v>520.02</v>
      </c>
      <c r="O8" s="11">
        <f t="shared" si="7"/>
        <v>26001</v>
      </c>
    </row>
    <row r="9" spans="1:15" s="6" customFormat="1" ht="45.75" customHeight="1" x14ac:dyDescent="0.2">
      <c r="A9" s="22">
        <v>5</v>
      </c>
      <c r="B9" s="23" t="s">
        <v>26</v>
      </c>
      <c r="C9" s="23" t="s">
        <v>24</v>
      </c>
      <c r="D9" s="23">
        <v>50</v>
      </c>
      <c r="E9" s="24">
        <v>556.44000000000005</v>
      </c>
      <c r="F9" s="11">
        <v>645.47</v>
      </c>
      <c r="G9" s="11">
        <v>563</v>
      </c>
      <c r="H9" s="10">
        <v>1</v>
      </c>
      <c r="I9" s="10">
        <f t="shared" si="1"/>
        <v>588.3033333333334</v>
      </c>
      <c r="J9" s="11">
        <f t="shared" si="2"/>
        <v>49.616320231687205</v>
      </c>
      <c r="K9" s="12">
        <f t="shared" si="3"/>
        <v>8.4337989299772573</v>
      </c>
      <c r="L9" s="21" t="str">
        <f t="shared" si="4"/>
        <v>ОДНОРОДНЫЕ</v>
      </c>
      <c r="M9" s="10">
        <f t="shared" si="5"/>
        <v>29415.166666666672</v>
      </c>
      <c r="N9" s="11">
        <f t="shared" si="6"/>
        <v>556.44000000000005</v>
      </c>
      <c r="O9" s="11">
        <f t="shared" si="7"/>
        <v>27822.000000000004</v>
      </c>
    </row>
    <row r="10" spans="1:15" s="6" customFormat="1" ht="31.5" customHeight="1" x14ac:dyDescent="0.2">
      <c r="A10" s="22">
        <v>6</v>
      </c>
      <c r="B10" s="23" t="s">
        <v>26</v>
      </c>
      <c r="C10" s="23" t="s">
        <v>24</v>
      </c>
      <c r="D10" s="23">
        <v>30</v>
      </c>
      <c r="E10" s="24">
        <v>784.44</v>
      </c>
      <c r="F10" s="11">
        <v>909.95</v>
      </c>
      <c r="G10" s="11">
        <v>852</v>
      </c>
      <c r="H10" s="10">
        <v>1</v>
      </c>
      <c r="I10" s="10">
        <f t="shared" si="1"/>
        <v>848.79666666666674</v>
      </c>
      <c r="J10" s="11">
        <f t="shared" si="2"/>
        <v>62.816287962067072</v>
      </c>
      <c r="K10" s="12">
        <f t="shared" si="3"/>
        <v>7.4006284931295365</v>
      </c>
      <c r="L10" s="21" t="str">
        <f t="shared" si="4"/>
        <v>ОДНОРОДНЫЕ</v>
      </c>
      <c r="M10" s="10">
        <f t="shared" si="5"/>
        <v>25463.9</v>
      </c>
      <c r="N10" s="11">
        <f t="shared" si="6"/>
        <v>784.44</v>
      </c>
      <c r="O10" s="11">
        <f t="shared" si="7"/>
        <v>23533.200000000001</v>
      </c>
    </row>
    <row r="11" spans="1:15" s="6" customFormat="1" ht="31.5" customHeight="1" x14ac:dyDescent="0.2">
      <c r="A11" s="22">
        <v>7</v>
      </c>
      <c r="B11" s="26" t="s">
        <v>26</v>
      </c>
      <c r="C11" s="26" t="s">
        <v>24</v>
      </c>
      <c r="D11" s="26">
        <v>30</v>
      </c>
      <c r="E11" s="24">
        <v>198.36</v>
      </c>
      <c r="F11" s="11">
        <v>230.1</v>
      </c>
      <c r="G11" s="11">
        <v>224</v>
      </c>
      <c r="H11" s="10">
        <v>1</v>
      </c>
      <c r="I11" s="10">
        <f t="shared" si="1"/>
        <v>217.48666666666668</v>
      </c>
      <c r="J11" s="11">
        <f t="shared" si="2"/>
        <v>16.842640331412799</v>
      </c>
      <c r="K11" s="12">
        <f t="shared" si="3"/>
        <v>7.7442174224072584</v>
      </c>
      <c r="L11" s="21" t="str">
        <f t="shared" si="4"/>
        <v>ОДНОРОДНЫЕ</v>
      </c>
      <c r="M11" s="10">
        <f t="shared" si="5"/>
        <v>6524.6</v>
      </c>
      <c r="N11" s="11">
        <f t="shared" si="6"/>
        <v>198.36</v>
      </c>
      <c r="O11" s="11">
        <f t="shared" si="7"/>
        <v>5950.8</v>
      </c>
    </row>
    <row r="12" spans="1:15" s="6" customFormat="1" ht="31.5" customHeight="1" x14ac:dyDescent="0.2">
      <c r="A12" s="22">
        <v>8</v>
      </c>
      <c r="B12" s="23" t="s">
        <v>26</v>
      </c>
      <c r="C12" s="23" t="s">
        <v>24</v>
      </c>
      <c r="D12" s="23">
        <v>30</v>
      </c>
      <c r="E12" s="24">
        <v>4001.54</v>
      </c>
      <c r="F12" s="11">
        <v>4641.79</v>
      </c>
      <c r="G12" s="11">
        <v>4350.2</v>
      </c>
      <c r="H12" s="10">
        <v>1</v>
      </c>
      <c r="I12" s="10">
        <f t="shared" si="1"/>
        <v>4331.1766666666663</v>
      </c>
      <c r="J12" s="11">
        <f t="shared" si="2"/>
        <v>320.54864066680011</v>
      </c>
      <c r="K12" s="12">
        <f t="shared" si="3"/>
        <v>7.400959723804081</v>
      </c>
      <c r="L12" s="21" t="str">
        <f t="shared" si="4"/>
        <v>ОДНОРОДНЫЕ</v>
      </c>
      <c r="M12" s="10">
        <f t="shared" si="5"/>
        <v>129935.29999999999</v>
      </c>
      <c r="N12" s="11">
        <f t="shared" si="6"/>
        <v>4001.54</v>
      </c>
      <c r="O12" s="11">
        <f t="shared" si="7"/>
        <v>120046.2</v>
      </c>
    </row>
    <row r="13" spans="1:15" s="6" customFormat="1" ht="31.5" customHeight="1" x14ac:dyDescent="0.2">
      <c r="A13" s="22">
        <v>9</v>
      </c>
      <c r="B13" s="23" t="s">
        <v>26</v>
      </c>
      <c r="C13" s="23" t="s">
        <v>24</v>
      </c>
      <c r="D13" s="23">
        <v>70</v>
      </c>
      <c r="E13" s="24">
        <v>2296.9699999999998</v>
      </c>
      <c r="F13" s="11">
        <v>2664.49</v>
      </c>
      <c r="G13" s="11">
        <v>2856</v>
      </c>
      <c r="H13" s="10">
        <v>1</v>
      </c>
      <c r="I13" s="10">
        <f t="shared" si="1"/>
        <v>2605.8199999999997</v>
      </c>
      <c r="J13" s="11">
        <f t="shared" si="2"/>
        <v>284.09551545210996</v>
      </c>
      <c r="K13" s="12">
        <f t="shared" si="3"/>
        <v>10.902346111861526</v>
      </c>
      <c r="L13" s="21" t="str">
        <f t="shared" si="4"/>
        <v>ОДНОРОДНЫЕ</v>
      </c>
      <c r="M13" s="10">
        <f t="shared" si="5"/>
        <v>182407.39999999997</v>
      </c>
      <c r="N13" s="11">
        <f t="shared" si="6"/>
        <v>2296.9699999999998</v>
      </c>
      <c r="O13" s="11">
        <f t="shared" si="7"/>
        <v>160787.9</v>
      </c>
    </row>
    <row r="14" spans="1:15" s="6" customFormat="1" ht="31.5" customHeight="1" x14ac:dyDescent="0.2">
      <c r="A14" s="22">
        <v>10</v>
      </c>
      <c r="B14" s="23" t="s">
        <v>26</v>
      </c>
      <c r="C14" s="23" t="s">
        <v>24</v>
      </c>
      <c r="D14" s="23">
        <v>30</v>
      </c>
      <c r="E14" s="24">
        <v>458.33</v>
      </c>
      <c r="F14" s="11">
        <v>531.66</v>
      </c>
      <c r="G14" s="11">
        <v>662</v>
      </c>
      <c r="H14" s="10">
        <v>1</v>
      </c>
      <c r="I14" s="10">
        <f t="shared" si="1"/>
        <v>550.6633333333333</v>
      </c>
      <c r="J14" s="11">
        <f t="shared" si="2"/>
        <v>103.15625154751052</v>
      </c>
      <c r="K14" s="12">
        <f t="shared" si="3"/>
        <v>18.733088859044642</v>
      </c>
      <c r="L14" s="21" t="str">
        <f t="shared" si="4"/>
        <v>ОДНОРОДНЫЕ</v>
      </c>
      <c r="M14" s="10">
        <f t="shared" si="5"/>
        <v>16519.900000000001</v>
      </c>
      <c r="N14" s="11">
        <f t="shared" si="6"/>
        <v>458.33</v>
      </c>
      <c r="O14" s="11">
        <f t="shared" si="7"/>
        <v>13749.9</v>
      </c>
    </row>
    <row r="15" spans="1:15" s="6" customFormat="1" ht="61.5" customHeight="1" x14ac:dyDescent="0.2">
      <c r="A15" s="22">
        <v>11</v>
      </c>
      <c r="B15" s="23" t="s">
        <v>25</v>
      </c>
      <c r="C15" s="23" t="s">
        <v>22</v>
      </c>
      <c r="D15" s="23">
        <v>30</v>
      </c>
      <c r="E15" s="24">
        <v>188.8</v>
      </c>
      <c r="F15" s="11">
        <v>219.01</v>
      </c>
      <c r="G15" s="11">
        <v>215.5</v>
      </c>
      <c r="H15" s="10">
        <v>1</v>
      </c>
      <c r="I15" s="10">
        <f t="shared" si="1"/>
        <v>207.76999999999998</v>
      </c>
      <c r="J15" s="11">
        <f t="shared" si="2"/>
        <v>16.521976274041787</v>
      </c>
      <c r="K15" s="12">
        <f t="shared" si="3"/>
        <v>7.9520509573286757</v>
      </c>
      <c r="L15" s="21" t="str">
        <f t="shared" si="4"/>
        <v>ОДНОРОДНЫЕ</v>
      </c>
      <c r="M15" s="10">
        <f t="shared" si="5"/>
        <v>6233.0999999999995</v>
      </c>
      <c r="N15" s="11">
        <f t="shared" si="6"/>
        <v>188.8</v>
      </c>
      <c r="O15" s="11">
        <f t="shared" si="7"/>
        <v>5664</v>
      </c>
    </row>
    <row r="16" spans="1:15" s="6" customFormat="1" ht="33.75" customHeight="1" x14ac:dyDescent="0.2">
      <c r="A16" s="22">
        <v>12</v>
      </c>
      <c r="B16" s="23" t="s">
        <v>25</v>
      </c>
      <c r="C16" s="23" t="s">
        <v>22</v>
      </c>
      <c r="D16" s="23">
        <v>30</v>
      </c>
      <c r="E16" s="24">
        <v>647.29999999999995</v>
      </c>
      <c r="F16" s="11">
        <v>750.87</v>
      </c>
      <c r="G16" s="11">
        <v>653.69000000000005</v>
      </c>
      <c r="H16" s="10">
        <v>1</v>
      </c>
      <c r="I16" s="10">
        <f t="shared" si="1"/>
        <v>683.95333333333338</v>
      </c>
      <c r="J16" s="11">
        <f t="shared" si="2"/>
        <v>58.039540257770255</v>
      </c>
      <c r="K16" s="12">
        <f t="shared" si="3"/>
        <v>8.4858918626665929</v>
      </c>
      <c r="L16" s="21" t="str">
        <f t="shared" si="4"/>
        <v>ОДНОРОДНЫЕ</v>
      </c>
      <c r="M16" s="10">
        <f t="shared" si="5"/>
        <v>20518.600000000002</v>
      </c>
      <c r="N16" s="11">
        <f t="shared" si="6"/>
        <v>647.29999999999995</v>
      </c>
      <c r="O16" s="11">
        <f t="shared" si="7"/>
        <v>19419</v>
      </c>
    </row>
    <row r="17" spans="1:15" s="6" customFormat="1" ht="33.75" customHeight="1" x14ac:dyDescent="0.2">
      <c r="A17" s="22">
        <v>13</v>
      </c>
      <c r="B17" s="23" t="s">
        <v>25</v>
      </c>
      <c r="C17" s="23" t="s">
        <v>24</v>
      </c>
      <c r="D17" s="23">
        <v>10</v>
      </c>
      <c r="E17" s="24">
        <v>2247.56</v>
      </c>
      <c r="F17" s="11">
        <v>2607.17</v>
      </c>
      <c r="G17" s="11">
        <v>2017</v>
      </c>
      <c r="H17" s="10">
        <v>1</v>
      </c>
      <c r="I17" s="10">
        <f t="shared" si="1"/>
        <v>2290.5766666666664</v>
      </c>
      <c r="J17" s="11">
        <f t="shared" si="2"/>
        <v>297.42727251100382</v>
      </c>
      <c r="K17" s="12">
        <f t="shared" si="3"/>
        <v>12.984820671548672</v>
      </c>
      <c r="L17" s="21" t="str">
        <f t="shared" si="4"/>
        <v>ОДНОРОДНЫЕ</v>
      </c>
      <c r="M17" s="10">
        <f t="shared" si="5"/>
        <v>22905.766666666666</v>
      </c>
      <c r="N17" s="11">
        <f t="shared" si="6"/>
        <v>2247.56</v>
      </c>
      <c r="O17" s="11">
        <f t="shared" si="7"/>
        <v>22475.599999999999</v>
      </c>
    </row>
    <row r="18" spans="1:15" s="6" customFormat="1" ht="47.25" customHeight="1" x14ac:dyDescent="0.2">
      <c r="A18" s="22">
        <v>14</v>
      </c>
      <c r="B18" s="26" t="s">
        <v>25</v>
      </c>
      <c r="C18" s="26" t="s">
        <v>24</v>
      </c>
      <c r="D18" s="26">
        <v>10</v>
      </c>
      <c r="E18" s="24">
        <v>2115.35</v>
      </c>
      <c r="F18" s="11">
        <v>2453.81</v>
      </c>
      <c r="G18" s="11">
        <v>2358</v>
      </c>
      <c r="H18" s="10">
        <v>1</v>
      </c>
      <c r="I18" s="10">
        <f t="shared" si="1"/>
        <v>2309.0533333333333</v>
      </c>
      <c r="J18" s="11">
        <f t="shared" si="2"/>
        <v>174.45808961849073</v>
      </c>
      <c r="K18" s="12">
        <f t="shared" si="3"/>
        <v>7.5553945463288308</v>
      </c>
      <c r="L18" s="21" t="str">
        <f t="shared" si="4"/>
        <v>ОДНОРОДНЫЕ</v>
      </c>
      <c r="M18" s="10">
        <f t="shared" si="5"/>
        <v>23090.533333333333</v>
      </c>
      <c r="N18" s="11">
        <f t="shared" si="6"/>
        <v>2115.35</v>
      </c>
      <c r="O18" s="11">
        <f t="shared" si="7"/>
        <v>21153.5</v>
      </c>
    </row>
    <row r="19" spans="1:15" s="6" customFormat="1" ht="47.25" customHeight="1" x14ac:dyDescent="0.2">
      <c r="A19" s="22">
        <v>15</v>
      </c>
      <c r="B19" s="23" t="s">
        <v>25</v>
      </c>
      <c r="C19" s="23" t="s">
        <v>24</v>
      </c>
      <c r="D19" s="23">
        <v>10</v>
      </c>
      <c r="E19" s="24">
        <v>3878.14</v>
      </c>
      <c r="F19" s="11">
        <v>4498.6400000000003</v>
      </c>
      <c r="G19" s="11">
        <v>2294.2399999999998</v>
      </c>
      <c r="H19" s="10">
        <v>1</v>
      </c>
      <c r="I19" s="10">
        <f t="shared" si="1"/>
        <v>3557.0066666666667</v>
      </c>
      <c r="J19" s="11">
        <f t="shared" si="2"/>
        <v>1136.745267565839</v>
      </c>
      <c r="K19" s="12">
        <f t="shared" si="3"/>
        <v>31.957917825076859</v>
      </c>
      <c r="L19" s="21" t="str">
        <f t="shared" si="4"/>
        <v>ОДНОРОДНЫЕ</v>
      </c>
      <c r="M19" s="10">
        <f t="shared" si="5"/>
        <v>35570.066666666673</v>
      </c>
      <c r="N19" s="11">
        <f t="shared" si="6"/>
        <v>3878.14</v>
      </c>
      <c r="O19" s="11">
        <f t="shared" si="7"/>
        <v>38781.4</v>
      </c>
    </row>
    <row r="20" spans="1:15" ht="21" customHeight="1" x14ac:dyDescent="0.2">
      <c r="A20" s="34" t="s">
        <v>19</v>
      </c>
      <c r="B20" s="35"/>
      <c r="C20" s="35"/>
      <c r="D20" s="35"/>
      <c r="E20" s="34"/>
      <c r="F20" s="34"/>
      <c r="G20" s="34"/>
      <c r="H20" s="34"/>
      <c r="I20" s="34"/>
      <c r="J20" s="34"/>
      <c r="K20" s="34"/>
      <c r="L20" s="34"/>
      <c r="M20" s="34"/>
      <c r="N20" s="36"/>
      <c r="O20" s="19">
        <f>SUM(O5:O19)</f>
        <v>569898</v>
      </c>
    </row>
    <row r="21" spans="1:15" ht="63.75" customHeight="1" x14ac:dyDescent="0.2">
      <c r="A21" s="18"/>
      <c r="B21" s="39" t="s">
        <v>27</v>
      </c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</row>
    <row r="22" spans="1:15" ht="23.25" customHeight="1" x14ac:dyDescent="0.25">
      <c r="A22" s="13"/>
      <c r="B22" s="17" t="s">
        <v>5</v>
      </c>
      <c r="C22" s="37">
        <v>46314</v>
      </c>
      <c r="D22" s="38"/>
      <c r="E22" s="38"/>
      <c r="F22" s="14"/>
      <c r="G22" s="15"/>
      <c r="H22" s="16"/>
      <c r="I22" s="16"/>
      <c r="J22" s="16"/>
      <c r="K22" s="16"/>
      <c r="L22" s="16"/>
      <c r="M22" s="16"/>
      <c r="N22" s="16"/>
      <c r="O22" s="16"/>
    </row>
    <row r="23" spans="1:15" ht="12.75" customHeight="1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</row>
    <row r="24" spans="1:15" ht="36" customHeight="1" x14ac:dyDescent="0.2"/>
    <row r="25" spans="1:15" ht="46.5" customHeight="1" x14ac:dyDescent="0.2"/>
    <row r="26" spans="1:15" ht="36" customHeight="1" x14ac:dyDescent="0.2"/>
    <row r="27" spans="1:15" ht="36" customHeight="1" x14ac:dyDescent="0.2"/>
    <row r="28" spans="1:15" ht="36" customHeight="1" x14ac:dyDescent="0.2"/>
    <row r="29" spans="1:15" ht="36" customHeight="1" x14ac:dyDescent="0.2"/>
    <row r="30" spans="1:15" ht="55.5" customHeight="1" x14ac:dyDescent="0.2"/>
    <row r="31" spans="1:15" ht="36" customHeight="1" x14ac:dyDescent="0.2"/>
    <row r="32" spans="1:15" ht="36" customHeight="1" x14ac:dyDescent="0.2"/>
    <row r="33" spans="1:15" ht="52.5" customHeight="1" x14ac:dyDescent="0.2"/>
    <row r="34" spans="1:15" ht="51" customHeight="1" x14ac:dyDescent="0.2"/>
    <row r="35" spans="1:15" s="3" customFormat="1" ht="32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s="3" customFormat="1" ht="52.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15.75" customHeight="1" x14ac:dyDescent="0.2"/>
    <row r="38" spans="1:15" s="4" customFormat="1" ht="14.2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s="4" customFormat="1" ht="14.2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s="4" customFormat="1" ht="32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s="5" customFormat="1" ht="21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s="4" customFormat="1" ht="14.2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</sheetData>
  <autoFilter ref="A4:O21"/>
  <mergeCells count="15">
    <mergeCell ref="A23:O23"/>
    <mergeCell ref="A1:O1"/>
    <mergeCell ref="A3:A4"/>
    <mergeCell ref="B3:B4"/>
    <mergeCell ref="C3:C4"/>
    <mergeCell ref="D3:D4"/>
    <mergeCell ref="E3:G3"/>
    <mergeCell ref="C2:O2"/>
    <mergeCell ref="A20:N20"/>
    <mergeCell ref="A2:B2"/>
    <mergeCell ref="M3:O3"/>
    <mergeCell ref="C22:E22"/>
    <mergeCell ref="H3:H4"/>
    <mergeCell ref="B21:O21"/>
    <mergeCell ref="I3:L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цены</vt:lpstr>
      <vt:lpstr>'Расчет цены'!Область_печати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user</cp:lastModifiedBy>
  <cp:lastPrinted>2026-10-16T11:53:51Z</cp:lastPrinted>
  <dcterms:created xsi:type="dcterms:W3CDTF">2014-01-15T18:15:09Z</dcterms:created>
  <dcterms:modified xsi:type="dcterms:W3CDTF">2026-10-20T14:23:17Z</dcterms:modified>
</cp:coreProperties>
</file>