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3369161-E5AA-4D4A-A83D-E70A8D0B6C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1 (2)" sheetId="4" state="hidden" r:id="rId2"/>
    <sheet name="Лист2" sheetId="2" state="hidden" r:id="rId3"/>
    <sheet name="Лист3" sheetId="3" state="hidden" r:id="rId4"/>
  </sheets>
  <definedNames>
    <definedName name="_xlnm.Print_Titles" localSheetId="0">Лист1!$13:$13</definedName>
    <definedName name="_xlnm.Print_Titles" localSheetId="1">'Лист1 (2)'!$15:$15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J14" i="1"/>
  <c r="J16" i="1"/>
  <c r="F50" i="4"/>
  <c r="I50" i="4"/>
  <c r="L50" i="4"/>
  <c r="F49" i="4"/>
  <c r="I49" i="4"/>
  <c r="L49" i="4"/>
  <c r="F48" i="4"/>
  <c r="I48" i="4"/>
  <c r="L48" i="4"/>
  <c r="O24" i="4"/>
  <c r="R24" i="4"/>
  <c r="F47" i="4"/>
  <c r="I47" i="4"/>
  <c r="L47" i="4"/>
  <c r="F46" i="4"/>
  <c r="I46" i="4"/>
  <c r="L46" i="4"/>
  <c r="F45" i="4"/>
  <c r="I45" i="4"/>
  <c r="L45" i="4"/>
  <c r="F44" i="4"/>
  <c r="I44" i="4"/>
  <c r="L44" i="4"/>
  <c r="F43" i="4"/>
  <c r="I43" i="4"/>
  <c r="L43" i="4"/>
  <c r="O22" i="4"/>
  <c r="R22" i="4"/>
  <c r="F42" i="4"/>
  <c r="I42" i="4"/>
  <c r="L42" i="4"/>
  <c r="F41" i="4"/>
  <c r="I41" i="4"/>
  <c r="L41" i="4"/>
  <c r="O26" i="4"/>
  <c r="R26" i="4"/>
  <c r="F40" i="4"/>
  <c r="I40" i="4"/>
  <c r="L40" i="4"/>
  <c r="F39" i="4"/>
  <c r="I39" i="4"/>
  <c r="L39" i="4"/>
  <c r="O21" i="4"/>
  <c r="R21" i="4"/>
  <c r="F38" i="4"/>
  <c r="I38" i="4"/>
  <c r="L38" i="4"/>
  <c r="F37" i="4"/>
  <c r="I37" i="4"/>
  <c r="L37" i="4"/>
  <c r="F36" i="4"/>
  <c r="I36" i="4"/>
  <c r="L36" i="4"/>
  <c r="F35" i="4"/>
  <c r="I35" i="4"/>
  <c r="L35" i="4"/>
  <c r="O20" i="4"/>
  <c r="R20" i="4"/>
  <c r="F34" i="4"/>
  <c r="I34" i="4"/>
  <c r="L34" i="4"/>
  <c r="F33" i="4"/>
  <c r="I33" i="4"/>
  <c r="L33" i="4"/>
  <c r="F32" i="4"/>
  <c r="I32" i="4"/>
  <c r="L32" i="4"/>
  <c r="F31" i="4"/>
  <c r="I31" i="4"/>
  <c r="L31" i="4"/>
  <c r="O25" i="4"/>
  <c r="R25" i="4"/>
  <c r="F30" i="4"/>
  <c r="I30" i="4"/>
  <c r="L30" i="4"/>
  <c r="F29" i="4"/>
  <c r="I29" i="4"/>
  <c r="L29" i="4"/>
  <c r="F28" i="4"/>
  <c r="I28" i="4"/>
  <c r="L28" i="4"/>
  <c r="F27" i="4"/>
  <c r="I27" i="4"/>
  <c r="L27" i="4"/>
  <c r="F26" i="4"/>
  <c r="I26" i="4"/>
  <c r="L26" i="4"/>
  <c r="F25" i="4"/>
  <c r="I25" i="4"/>
  <c r="L25" i="4"/>
  <c r="F24" i="4"/>
  <c r="I24" i="4"/>
  <c r="L24" i="4"/>
  <c r="F23" i="4"/>
  <c r="I23" i="4"/>
  <c r="L23" i="4"/>
  <c r="F22" i="4"/>
  <c r="I22" i="4"/>
  <c r="L22" i="4"/>
  <c r="F21" i="4"/>
  <c r="I21" i="4"/>
  <c r="L21" i="4"/>
  <c r="F20" i="4"/>
  <c r="I20" i="4"/>
  <c r="L20" i="4"/>
  <c r="F19" i="4"/>
  <c r="I19" i="4"/>
  <c r="L19" i="4"/>
  <c r="F18" i="4"/>
  <c r="I18" i="4"/>
  <c r="L18" i="4"/>
  <c r="F17" i="4"/>
  <c r="I17" i="4"/>
  <c r="L17" i="4"/>
  <c r="F16" i="4"/>
  <c r="I16" i="4"/>
  <c r="I51" i="4"/>
  <c r="L16" i="4"/>
  <c r="O16" i="4"/>
  <c r="R16" i="4"/>
  <c r="O23" i="4"/>
  <c r="R23" i="4"/>
  <c r="O18" i="4"/>
  <c r="R18" i="4"/>
  <c r="O19" i="4"/>
  <c r="R19" i="4"/>
  <c r="O17" i="4"/>
  <c r="R17" i="4"/>
</calcChain>
</file>

<file path=xl/sharedStrings.xml><?xml version="1.0" encoding="utf-8"?>
<sst xmlns="http://schemas.openxmlformats.org/spreadsheetml/2006/main" count="180" uniqueCount="97">
  <si>
    <t>№ п/п</t>
  </si>
  <si>
    <t>Итого</t>
  </si>
  <si>
    <t>1. Основные характеристики объекта закупки:</t>
  </si>
  <si>
    <t>3. Обоснование выбора используемого метода:</t>
  </si>
  <si>
    <t>Приложение №5</t>
  </si>
  <si>
    <t>2. Используемый метод определения НМЦД:</t>
  </si>
  <si>
    <t>4. Расчёт НМЦД:</t>
  </si>
  <si>
    <t>НМЦД определена, исходя из средних цен предложений</t>
  </si>
  <si>
    <t>Наименование товара</t>
  </si>
  <si>
    <t>Кол-во</t>
  </si>
  <si>
    <t>Ед.изм.</t>
  </si>
  <si>
    <t>Сумма, руб.</t>
  </si>
  <si>
    <t>Средняя цена за единицу товара, руб.</t>
  </si>
  <si>
    <t>Метод сопоставимых рыночных цен (метод анализа ценовых предложений) является приоритетным методом обоснования НМЦД, на основании п. 6.2 главы 6 Положения о закупке федерального государственного бюджетного образовательного учреждения высшего образования «Красноярский государственный педагогический университет им. В.П. Астафьева», утвержденного Министерством просвещения Российской Федерации 28 сентября 2022 г. (с учетом изменений от 07.02.2023)</t>
  </si>
  <si>
    <t>ПРОТОКОЛ обоснования начальной (максимальной) цены договора (НМЦД)</t>
  </si>
  <si>
    <t>к извещению о проведении запроса котировок в электронной форме, участниками которого могут быть только субъекты малого и среднего предпринимательства</t>
  </si>
  <si>
    <t>Требования к объекту закупки указаны в Приложении № 4 к извещению о проведении запроса котировок в электронной форме, участниками которого могут быть только субъекты малого и среднего предпринимательства</t>
  </si>
  <si>
    <t>Метод сопоставимых рыночных цен (метод анализа ценовых предложений) – информация о цене закупаемых товаров (работ, услуг) получена по запросу заказчика от поставщиков (подрядчиков, исполнителей), поставляющих товары (выполняющих работы, оказывающих услуги) идентичные планируемым к закупке, а так же на основании ценовой информации в реестре контрактов, заключенных заказчиками.</t>
  </si>
  <si>
    <t>на поставку канцелярских товаров</t>
  </si>
  <si>
    <t>Бумага для офисной техники белая</t>
  </si>
  <si>
    <t xml:space="preserve">Предложение 1, ссылка на интернет ресурс: https://kancelar24.ru/  </t>
  </si>
  <si>
    <t>пачка</t>
  </si>
  <si>
    <t>Бумага для офисной техники цветная</t>
  </si>
  <si>
    <t>Бумага писчая</t>
  </si>
  <si>
    <t>17.12</t>
  </si>
  <si>
    <t xml:space="preserve">Предложение 1, ссылка на интернет ресурс: https://пифагор24.рф/?yclid=11914513995690934271 </t>
  </si>
  <si>
    <t xml:space="preserve">Предложение 1, ссылка на интернет ресурс: https://skrepka24.ru/ </t>
  </si>
  <si>
    <t>Бумага для флипчарта</t>
  </si>
  <si>
    <t>Блоки для записей</t>
  </si>
  <si>
    <t>Ватман</t>
  </si>
  <si>
    <t>штука</t>
  </si>
  <si>
    <t>17.23</t>
  </si>
  <si>
    <t>Тетрадь</t>
  </si>
  <si>
    <t>Книга учета</t>
  </si>
  <si>
    <t>Картон канцелярский</t>
  </si>
  <si>
    <t>Цветная бумага</t>
  </si>
  <si>
    <t>Клей-карандаш</t>
  </si>
  <si>
    <t>Клей канцелярский</t>
  </si>
  <si>
    <t>Шпагат</t>
  </si>
  <si>
    <t>Губка для маркерной доски</t>
  </si>
  <si>
    <t>Ножницы канцелярские</t>
  </si>
  <si>
    <t>Ножницы детские для творчества</t>
  </si>
  <si>
    <t>Клейкая лента</t>
  </si>
  <si>
    <t>Клейкие закладки пластиковые</t>
  </si>
  <si>
    <t>Файл-вкладыш</t>
  </si>
  <si>
    <t>20.52</t>
  </si>
  <si>
    <t>упаковка</t>
  </si>
  <si>
    <t>22.29</t>
  </si>
  <si>
    <t>25.71</t>
  </si>
  <si>
    <t>Маркер</t>
  </si>
  <si>
    <t>Фломастер</t>
  </si>
  <si>
    <t>Пластилин для детского творчества</t>
  </si>
  <si>
    <t>Нож канцелярский</t>
  </si>
  <si>
    <t>Кнопки цветные</t>
  </si>
  <si>
    <t>набор</t>
  </si>
  <si>
    <t>25.93</t>
  </si>
  <si>
    <t>32.99</t>
  </si>
  <si>
    <t>20.59</t>
  </si>
  <si>
    <t>Дырокол</t>
  </si>
  <si>
    <t>Антистеплер</t>
  </si>
  <si>
    <t>Степлер</t>
  </si>
  <si>
    <t>Скобы для степлера</t>
  </si>
  <si>
    <t>Нить лавсановая для прошивки документов</t>
  </si>
  <si>
    <t>Цветные карандаши</t>
  </si>
  <si>
    <t>25.99</t>
  </si>
  <si>
    <t>13.10</t>
  </si>
  <si>
    <t>13.94</t>
  </si>
  <si>
    <t>по ПФХД</t>
  </si>
  <si>
    <t>Свод</t>
  </si>
  <si>
    <t>Отклон</t>
  </si>
  <si>
    <t>ОКПД2</t>
  </si>
  <si>
    <t>Средняя цена за единицу, руб.</t>
  </si>
  <si>
    <t>1</t>
  </si>
  <si>
    <t>Итого:</t>
  </si>
  <si>
    <t>№ позиции закупки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</si>
  <si>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</si>
  <si>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</si>
  <si>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</si>
  <si>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 xml:space="preserve">Метод сопоставимых рыночных цен (метод анализа ценовых предложений) является приоритетным методом обоснования НМЦД, на основании п. 6.2 главы 6 Положения о закупке федерального государственного бюджетного образовательного учреждения высшего образования «Красноярский государственный педагогический университет им. В.П. Астафьева», утвержденного Министерством просвещения Российской Федерации 20 декабря 2024 г. (с учетом изменений от  02.07.2026 г) </t>
  </si>
  <si>
    <t>Требования к объекту закупки указаны в Приложении № 3 к извещению о проведении запроса котировок в электронной форме, участниками которого могут быть только субъекты малого и среднего предпринимательства «Поставка  шин автомобильных, дисков колесных (легкосплавных)"</t>
  </si>
  <si>
    <t>шт.</t>
  </si>
  <si>
    <t>Поставка  оборудования для оснащения системы видеонаблюдения</t>
  </si>
  <si>
    <t xml:space="preserve">Приложение к объявлению о закупке на ЕАТ   </t>
  </si>
  <si>
    <t>Коннектор RJ-45 8P8C</t>
  </si>
  <si>
    <t>Коробка распределительная</t>
  </si>
  <si>
    <t>27.33.13.120</t>
  </si>
  <si>
    <t>27.12.10.190</t>
  </si>
  <si>
    <t xml:space="preserve">Вахрушева Е.Ю. </t>
  </si>
  <si>
    <t>4,90 (13%*, 8.37%**)
Контракт в ЕИС №1741300827625000041</t>
  </si>
  <si>
    <t>7,05 (13%*, 13.64%**)
Контракт в ЕИС №2564200036324000335</t>
  </si>
  <si>
    <t>4,66 (13%*, 17.73%**)
Контракт в ЕИС №1520700230024000011</t>
  </si>
  <si>
    <t>141,50 (13%*, 17.11%**)
Контракт в ЕИС №2540514697724000172</t>
  </si>
  <si>
    <t>195,10 (21.94%**)
Контракт в ЕИС №1382300153423000076</t>
  </si>
  <si>
    <t>178,16 (13%*, 11.46%**)
Контракт в ЕИС №1470500185024000177</t>
  </si>
  <si>
    <t xml:space="preserve">Источник ценовой информации№ 1. реестр контрактов ЕИС </t>
  </si>
  <si>
    <t xml:space="preserve">Источник ценовой информации№ 2. реестр контрактов ЕИС </t>
  </si>
  <si>
    <t xml:space="preserve">Источник ценовой информации№ 3. реестр контрактов ЕИС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</si>
</sst>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4" fontId="1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7" fillId="0" borderId="4" xfId="0" applyFont="1" applyBorder="1"/>
    <xf numFmtId="4" fontId="6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5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4" fillId="2" borderId="2" xfId="0" applyFont="1" applyFill="1" applyBorder="1" applyAlignment="1">
      <alignment horizontal="center" vertical="center" wrapText="1"/>
    </xf>
    <xf numFmtId="49" fontId="6" fillId="0" borderId="0" xfId="0" applyNumberFormat="1" applyFont="1"/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" fontId="6" fillId="3" borderId="0" xfId="0" applyNumberFormat="1" applyFont="1" applyFill="1"/>
    <xf numFmtId="4" fontId="6" fillId="4" borderId="0" xfId="0" applyNumberFormat="1" applyFont="1" applyFill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164" fontId="10" fillId="0" borderId="1" xfId="0" applyNumberFormat="1" applyFont="1" applyFill="1" applyBorder="1" applyAlignment="1">
      <alignment horizontal="center" vertical="top" wrapText="1"/>
    </xf>
    <xf numFmtId="4" fontId="10" fillId="0" borderId="1" xfId="0" applyNumberFormat="1" applyFont="1" applyFill="1" applyBorder="1" applyAlignment="1">
      <alignment horizontal="center" vertical="top" wrapText="1"/>
    </xf>
    <xf numFmtId="49" fontId="10" fillId="3" borderId="3" xfId="0" applyNumberFormat="1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4" fontId="10" fillId="0" borderId="6" xfId="0" applyNumberFormat="1" applyFont="1" applyFill="1" applyBorder="1" applyAlignment="1">
      <alignment horizontal="center" vertical="top" wrapText="1"/>
    </xf>
    <xf numFmtId="164" fontId="12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/>
    <xf numFmtId="0" fontId="8" fillId="0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right" wrapText="1"/>
    </xf>
    <xf numFmtId="0" fontId="7" fillId="3" borderId="0" xfId="0" applyFont="1" applyFill="1" applyAlignment="1">
      <alignment horizontal="left" wrapText="1"/>
    </xf>
    <xf numFmtId="0" fontId="8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13" fillId="0" borderId="0" xfId="0" applyFont="1" applyAlignment="1">
      <alignment horizontal="right" vertical="center"/>
    </xf>
    <xf numFmtId="164" fontId="1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80" zoomScaleNormal="80" workbookViewId="0">
      <selection activeCell="B18" sqref="B18"/>
    </sheetView>
  </sheetViews>
  <sheetFormatPr defaultRowHeight="15" x14ac:dyDescent="0.25"/>
  <cols>
    <col min="1" max="1" width="3.42578125" style="2" customWidth="1"/>
    <col min="2" max="2" width="25.85546875" style="2" customWidth="1"/>
    <col min="3" max="3" width="20.5703125" style="2" customWidth="1"/>
    <col min="4" max="5" width="26.42578125" style="2" customWidth="1"/>
    <col min="6" max="6" width="25.85546875" style="2" customWidth="1"/>
    <col min="7" max="7" width="11.7109375" style="2" customWidth="1"/>
    <col min="8" max="8" width="20.42578125" style="2" customWidth="1"/>
    <col min="9" max="9" width="18.140625" style="2" customWidth="1"/>
    <col min="10" max="10" width="23.28515625" style="2" customWidth="1"/>
    <col min="11" max="16384" width="9.140625" style="2"/>
  </cols>
  <sheetData>
    <row r="1" spans="1:10" x14ac:dyDescent="0.25">
      <c r="J1" s="50" t="s">
        <v>82</v>
      </c>
    </row>
    <row r="2" spans="1:10" x14ac:dyDescent="0.25">
      <c r="D2" s="45"/>
      <c r="E2" s="45"/>
      <c r="F2" s="45"/>
      <c r="G2" s="45"/>
      <c r="H2" s="45"/>
      <c r="I2" s="45"/>
      <c r="J2" s="45"/>
    </row>
    <row r="3" spans="1:10" x14ac:dyDescent="0.25">
      <c r="D3" s="45"/>
      <c r="E3" s="45"/>
      <c r="F3" s="45"/>
      <c r="G3" s="45"/>
      <c r="H3" s="45"/>
      <c r="I3" s="45"/>
      <c r="J3" s="45"/>
    </row>
    <row r="4" spans="1:10" x14ac:dyDescent="0.25">
      <c r="D4" s="19"/>
      <c r="E4" s="19"/>
      <c r="F4" s="19"/>
      <c r="G4" s="19"/>
      <c r="H4" s="19"/>
      <c r="I4" s="19"/>
      <c r="J4" s="19"/>
    </row>
    <row r="5" spans="1:10" s="5" customFormat="1" ht="14.25" x14ac:dyDescent="0.2">
      <c r="A5" s="48" t="s">
        <v>14</v>
      </c>
      <c r="B5" s="48"/>
      <c r="C5" s="48"/>
      <c r="D5" s="48"/>
      <c r="E5" s="48"/>
      <c r="F5" s="48"/>
      <c r="G5" s="48"/>
      <c r="H5" s="48"/>
      <c r="I5" s="48"/>
      <c r="J5" s="48"/>
    </row>
    <row r="6" spans="1:10" s="5" customFormat="1" ht="14.25" x14ac:dyDescent="0.2"/>
    <row r="7" spans="1:10" s="5" customFormat="1" ht="14.25" customHeight="1" x14ac:dyDescent="0.2">
      <c r="A7" s="46" t="s">
        <v>81</v>
      </c>
      <c r="B7" s="46"/>
      <c r="C7" s="46"/>
      <c r="D7" s="46"/>
      <c r="E7" s="46"/>
      <c r="F7" s="46"/>
      <c r="G7" s="46"/>
      <c r="H7" s="46"/>
      <c r="I7" s="46"/>
      <c r="J7" s="46"/>
    </row>
    <row r="8" spans="1:10" s="5" customFormat="1" ht="14.25" x14ac:dyDescent="0.2"/>
    <row r="9" spans="1:10" s="7" customFormat="1" ht="30" customHeight="1" x14ac:dyDescent="0.2">
      <c r="A9" s="47" t="s">
        <v>2</v>
      </c>
      <c r="B9" s="47"/>
      <c r="C9" s="47" t="s">
        <v>79</v>
      </c>
      <c r="D9" s="47"/>
      <c r="E9" s="47"/>
      <c r="F9" s="47"/>
      <c r="G9" s="47"/>
      <c r="H9" s="47"/>
      <c r="I9" s="47"/>
      <c r="J9" s="47"/>
    </row>
    <row r="10" spans="1:10" s="7" customFormat="1" ht="42" customHeight="1" x14ac:dyDescent="0.2">
      <c r="A10" s="44" t="s">
        <v>5</v>
      </c>
      <c r="B10" s="44"/>
      <c r="C10" s="44" t="s">
        <v>17</v>
      </c>
      <c r="D10" s="44"/>
      <c r="E10" s="44"/>
      <c r="F10" s="44"/>
      <c r="G10" s="44"/>
      <c r="H10" s="44"/>
      <c r="I10" s="44"/>
      <c r="J10" s="44"/>
    </row>
    <row r="11" spans="1:10" s="7" customFormat="1" ht="65.25" customHeight="1" x14ac:dyDescent="0.2">
      <c r="A11" s="44" t="s">
        <v>3</v>
      </c>
      <c r="B11" s="44"/>
      <c r="C11" s="44" t="s">
        <v>78</v>
      </c>
      <c r="D11" s="44"/>
      <c r="E11" s="44"/>
      <c r="F11" s="44"/>
      <c r="G11" s="44"/>
      <c r="H11" s="44"/>
      <c r="I11" s="44"/>
      <c r="J11" s="44"/>
    </row>
    <row r="12" spans="1:10" s="7" customFormat="1" ht="15" customHeight="1" x14ac:dyDescent="0.2">
      <c r="A12" s="44" t="s">
        <v>6</v>
      </c>
      <c r="B12" s="44"/>
      <c r="C12" s="44" t="s">
        <v>7</v>
      </c>
      <c r="D12" s="44"/>
      <c r="E12" s="44"/>
      <c r="F12" s="44"/>
      <c r="G12" s="44"/>
      <c r="H12" s="44"/>
      <c r="I12" s="44"/>
      <c r="J12" s="44"/>
    </row>
    <row r="13" spans="1:10" ht="74.25" customHeight="1" x14ac:dyDescent="0.25">
      <c r="A13" s="32" t="s">
        <v>74</v>
      </c>
      <c r="B13" s="33" t="s">
        <v>8</v>
      </c>
      <c r="C13" s="1" t="s">
        <v>70</v>
      </c>
      <c r="D13" s="38" t="s">
        <v>94</v>
      </c>
      <c r="E13" s="38" t="s">
        <v>95</v>
      </c>
      <c r="F13" s="38" t="s">
        <v>96</v>
      </c>
      <c r="G13" s="1" t="s">
        <v>71</v>
      </c>
      <c r="H13" s="1" t="s">
        <v>9</v>
      </c>
      <c r="I13" s="1" t="s">
        <v>10</v>
      </c>
      <c r="J13" s="1" t="s">
        <v>11</v>
      </c>
    </row>
    <row r="14" spans="1:10" ht="45" customHeight="1" x14ac:dyDescent="0.25">
      <c r="A14" s="35" t="s">
        <v>72</v>
      </c>
      <c r="B14" s="36" t="s">
        <v>83</v>
      </c>
      <c r="C14" s="39" t="s">
        <v>85</v>
      </c>
      <c r="D14" s="38" t="s">
        <v>88</v>
      </c>
      <c r="E14" s="38" t="s">
        <v>89</v>
      </c>
      <c r="F14" s="38" t="s">
        <v>90</v>
      </c>
      <c r="G14" s="38">
        <v>5.54</v>
      </c>
      <c r="H14" s="51">
        <v>300</v>
      </c>
      <c r="I14" s="37" t="s">
        <v>80</v>
      </c>
      <c r="J14" s="37">
        <f>G14*H14</f>
        <v>1662</v>
      </c>
    </row>
    <row r="15" spans="1:10" ht="45" customHeight="1" x14ac:dyDescent="0.25">
      <c r="A15" s="40">
        <v>2</v>
      </c>
      <c r="B15" s="34" t="s">
        <v>84</v>
      </c>
      <c r="C15" s="39" t="s">
        <v>86</v>
      </c>
      <c r="D15" s="41" t="s">
        <v>91</v>
      </c>
      <c r="E15" s="41" t="s">
        <v>92</v>
      </c>
      <c r="F15" s="41" t="s">
        <v>93</v>
      </c>
      <c r="G15" s="41">
        <v>171.59</v>
      </c>
      <c r="H15" s="51">
        <v>32</v>
      </c>
      <c r="I15" s="37" t="s">
        <v>80</v>
      </c>
      <c r="J15" s="37">
        <f>G15*H15</f>
        <v>5490.88</v>
      </c>
    </row>
    <row r="16" spans="1:10" x14ac:dyDescent="0.25">
      <c r="A16" s="34"/>
      <c r="B16" s="34"/>
      <c r="C16" s="34"/>
      <c r="D16" s="34"/>
      <c r="E16" s="34"/>
      <c r="F16" s="34"/>
      <c r="G16" s="34"/>
      <c r="H16" s="34"/>
      <c r="I16" s="35" t="s">
        <v>73</v>
      </c>
      <c r="J16" s="42">
        <f>SUM(J14:J15)</f>
        <v>7152.88</v>
      </c>
    </row>
    <row r="17" spans="2:10" ht="11.25" customHeight="1" x14ac:dyDescent="0.25"/>
    <row r="18" spans="2:10" x14ac:dyDescent="0.25">
      <c r="B18" s="5"/>
      <c r="C18" s="5"/>
      <c r="D18" s="5"/>
      <c r="E18" s="5"/>
      <c r="F18" s="5"/>
      <c r="G18" s="5"/>
      <c r="H18" s="5"/>
      <c r="I18" s="5"/>
      <c r="J18" s="5"/>
    </row>
    <row r="19" spans="2:10" x14ac:dyDescent="0.25">
      <c r="B19" s="43"/>
      <c r="C19" s="43"/>
      <c r="D19" s="43"/>
      <c r="E19" s="43"/>
      <c r="F19" s="43"/>
      <c r="G19" s="43"/>
      <c r="H19" s="43"/>
      <c r="I19" s="43"/>
      <c r="J19" s="43"/>
    </row>
    <row r="20" spans="2:10" x14ac:dyDescent="0.25">
      <c r="B20" s="2" t="s">
        <v>75</v>
      </c>
    </row>
    <row r="22" spans="2:10" x14ac:dyDescent="0.25">
      <c r="B22" s="2" t="s">
        <v>76</v>
      </c>
    </row>
    <row r="23" spans="2:10" x14ac:dyDescent="0.25">
      <c r="B23" s="2" t="s">
        <v>87</v>
      </c>
    </row>
    <row r="24" spans="2:10" x14ac:dyDescent="0.25">
      <c r="B24" s="2" t="s">
        <v>77</v>
      </c>
    </row>
  </sheetData>
  <mergeCells count="12">
    <mergeCell ref="B19:J19"/>
    <mergeCell ref="C12:J12"/>
    <mergeCell ref="A12:B12"/>
    <mergeCell ref="D2:J3"/>
    <mergeCell ref="A7:J7"/>
    <mergeCell ref="A9:B9"/>
    <mergeCell ref="A10:B10"/>
    <mergeCell ref="A11:B11"/>
    <mergeCell ref="A5:J5"/>
    <mergeCell ref="C9:J9"/>
    <mergeCell ref="C10:J10"/>
    <mergeCell ref="C11:J11"/>
  </mergeCells>
  <printOptions horizontalCentered="1"/>
  <pageMargins left="0.70866141732283472" right="0.31496062992125984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4"/>
  <sheetViews>
    <sheetView topLeftCell="A15" zoomScale="115" zoomScaleNormal="115" workbookViewId="0">
      <selection activeCell="N17" sqref="N17"/>
    </sheetView>
  </sheetViews>
  <sheetFormatPr defaultRowHeight="15" x14ac:dyDescent="0.25"/>
  <cols>
    <col min="1" max="1" width="3.42578125" style="2" customWidth="1"/>
    <col min="2" max="2" width="23.85546875" style="2" customWidth="1"/>
    <col min="3" max="4" width="14" style="2" customWidth="1"/>
    <col min="5" max="5" width="13.28515625" style="2" customWidth="1"/>
    <col min="6" max="6" width="11.7109375" style="2" customWidth="1"/>
    <col min="7" max="7" width="5.85546875" style="2" customWidth="1"/>
    <col min="8" max="8" width="11.85546875" style="2" customWidth="1"/>
    <col min="9" max="9" width="13.85546875" style="2" customWidth="1"/>
    <col min="10" max="11" width="9.140625" style="2"/>
    <col min="12" max="12" width="14.85546875" style="2" customWidth="1"/>
    <col min="13" max="14" width="9.140625" style="2"/>
    <col min="15" max="15" width="19.28515625" style="2" customWidth="1"/>
    <col min="16" max="16" width="6.42578125" style="2" customWidth="1"/>
    <col min="17" max="17" width="12.85546875" style="2" customWidth="1"/>
    <col min="18" max="18" width="15.42578125" style="2" customWidth="1"/>
    <col min="19" max="16384" width="9.140625" style="2"/>
  </cols>
  <sheetData>
    <row r="1" spans="1:18" x14ac:dyDescent="0.25">
      <c r="I1" s="8" t="s">
        <v>4</v>
      </c>
    </row>
    <row r="2" spans="1:18" x14ac:dyDescent="0.25">
      <c r="C2" s="45" t="s">
        <v>15</v>
      </c>
      <c r="D2" s="45"/>
      <c r="E2" s="45"/>
      <c r="F2" s="45"/>
      <c r="G2" s="45"/>
      <c r="H2" s="45"/>
      <c r="I2" s="45"/>
    </row>
    <row r="3" spans="1:18" x14ac:dyDescent="0.25">
      <c r="C3" s="45"/>
      <c r="D3" s="45"/>
      <c r="E3" s="45"/>
      <c r="F3" s="45"/>
      <c r="G3" s="45"/>
      <c r="H3" s="45"/>
      <c r="I3" s="45"/>
    </row>
    <row r="4" spans="1:18" x14ac:dyDescent="0.25">
      <c r="C4" s="20"/>
      <c r="D4" s="20"/>
      <c r="E4" s="20"/>
      <c r="F4" s="20"/>
      <c r="G4" s="20"/>
      <c r="H4" s="20"/>
      <c r="I4" s="20"/>
    </row>
    <row r="5" spans="1:18" x14ac:dyDescent="0.25">
      <c r="C5" s="20"/>
      <c r="D5" s="20"/>
      <c r="E5" s="20"/>
      <c r="F5" s="20"/>
      <c r="G5" s="20"/>
      <c r="H5" s="20"/>
      <c r="I5" s="20"/>
    </row>
    <row r="6" spans="1:18" s="5" customFormat="1" ht="14.25" x14ac:dyDescent="0.2">
      <c r="A6" s="48" t="s">
        <v>14</v>
      </c>
      <c r="B6" s="48"/>
      <c r="C6" s="48"/>
      <c r="D6" s="48"/>
      <c r="E6" s="48"/>
      <c r="F6" s="48"/>
      <c r="G6" s="48"/>
      <c r="H6" s="48"/>
      <c r="I6" s="48"/>
    </row>
    <row r="7" spans="1:18" s="5" customFormat="1" ht="14.25" x14ac:dyDescent="0.2"/>
    <row r="8" spans="1:18" s="5" customFormat="1" ht="14.25" customHeight="1" x14ac:dyDescent="0.2">
      <c r="A8" s="49" t="s">
        <v>18</v>
      </c>
      <c r="B8" s="49"/>
      <c r="C8" s="49"/>
      <c r="D8" s="49"/>
      <c r="E8" s="49"/>
      <c r="F8" s="49"/>
      <c r="G8" s="49"/>
      <c r="H8" s="49"/>
      <c r="I8" s="49"/>
    </row>
    <row r="9" spans="1:18" s="5" customFormat="1" ht="14.25" x14ac:dyDescent="0.2"/>
    <row r="10" spans="1:18" s="7" customFormat="1" ht="42.75" customHeight="1" x14ac:dyDescent="0.2">
      <c r="A10" s="47" t="s">
        <v>2</v>
      </c>
      <c r="B10" s="47"/>
      <c r="C10" s="47" t="s">
        <v>16</v>
      </c>
      <c r="D10" s="47"/>
      <c r="E10" s="47"/>
      <c r="F10" s="47"/>
      <c r="G10" s="47"/>
      <c r="H10" s="47"/>
      <c r="I10" s="47"/>
    </row>
    <row r="11" spans="1:18" s="7" customFormat="1" ht="65.25" customHeight="1" x14ac:dyDescent="0.2">
      <c r="A11" s="44" t="s">
        <v>5</v>
      </c>
      <c r="B11" s="44"/>
      <c r="C11" s="44" t="s">
        <v>17</v>
      </c>
      <c r="D11" s="44"/>
      <c r="E11" s="44"/>
      <c r="F11" s="44"/>
      <c r="G11" s="44"/>
      <c r="H11" s="44"/>
      <c r="I11" s="44"/>
    </row>
    <row r="12" spans="1:18" s="7" customFormat="1" ht="81.75" customHeight="1" x14ac:dyDescent="0.2">
      <c r="A12" s="44" t="s">
        <v>3</v>
      </c>
      <c r="B12" s="44"/>
      <c r="C12" s="44" t="s">
        <v>13</v>
      </c>
      <c r="D12" s="44"/>
      <c r="E12" s="44"/>
      <c r="F12" s="44"/>
      <c r="G12" s="44"/>
      <c r="H12" s="44"/>
      <c r="I12" s="44"/>
    </row>
    <row r="13" spans="1:18" s="7" customFormat="1" ht="15" customHeight="1" x14ac:dyDescent="0.2">
      <c r="A13" s="44" t="s">
        <v>6</v>
      </c>
      <c r="B13" s="44"/>
      <c r="C13" s="44" t="s">
        <v>7</v>
      </c>
      <c r="D13" s="44"/>
      <c r="E13" s="44"/>
      <c r="F13" s="44"/>
      <c r="G13" s="44"/>
      <c r="H13" s="44"/>
      <c r="I13" s="44"/>
    </row>
    <row r="14" spans="1:18" ht="15" customHeight="1" x14ac:dyDescent="0.25">
      <c r="A14" s="6"/>
      <c r="B14" s="6"/>
    </row>
    <row r="15" spans="1:18" ht="89.25" customHeight="1" x14ac:dyDescent="0.25">
      <c r="A15" s="16" t="s">
        <v>0</v>
      </c>
      <c r="B15" s="9" t="s">
        <v>8</v>
      </c>
      <c r="C15" s="15" t="s">
        <v>20</v>
      </c>
      <c r="D15" s="15" t="s">
        <v>25</v>
      </c>
      <c r="E15" s="15" t="s">
        <v>26</v>
      </c>
      <c r="F15" s="1" t="s">
        <v>12</v>
      </c>
      <c r="G15" s="9" t="s">
        <v>9</v>
      </c>
      <c r="H15" s="9" t="s">
        <v>10</v>
      </c>
      <c r="I15" s="1" t="s">
        <v>11</v>
      </c>
      <c r="O15" s="2" t="s">
        <v>68</v>
      </c>
      <c r="Q15" s="2" t="s">
        <v>67</v>
      </c>
      <c r="R15" s="2" t="s">
        <v>69</v>
      </c>
    </row>
    <row r="16" spans="1:18" ht="24" x14ac:dyDescent="0.25">
      <c r="A16" s="26">
        <v>1</v>
      </c>
      <c r="B16" s="25" t="s">
        <v>19</v>
      </c>
      <c r="C16" s="23">
        <v>309</v>
      </c>
      <c r="D16" s="24">
        <v>350</v>
      </c>
      <c r="E16" s="24">
        <v>357.5</v>
      </c>
      <c r="F16" s="3">
        <f t="shared" ref="F16:F49" si="0">ROUND(AVERAGE(C16:E16),2)</f>
        <v>338.83</v>
      </c>
      <c r="G16" s="12">
        <v>2319</v>
      </c>
      <c r="H16" s="12" t="s">
        <v>21</v>
      </c>
      <c r="I16" s="13">
        <f t="shared" ref="I16:I50" si="1">F16*G16</f>
        <v>785746.77</v>
      </c>
      <c r="K16" s="22" t="s">
        <v>24</v>
      </c>
      <c r="L16" s="11">
        <f>I16</f>
        <v>785746.77</v>
      </c>
      <c r="N16" s="22" t="s">
        <v>24</v>
      </c>
      <c r="O16" s="30">
        <f>L16+L17+L18+L19</f>
        <v>869977.79999999993</v>
      </c>
      <c r="P16" s="11"/>
      <c r="Q16" s="11">
        <v>873090</v>
      </c>
      <c r="R16" s="11">
        <f>Q16-O16</f>
        <v>3112.2000000000698</v>
      </c>
    </row>
    <row r="17" spans="1:18" ht="24" x14ac:dyDescent="0.25">
      <c r="A17" s="26">
        <v>2</v>
      </c>
      <c r="B17" s="25" t="s">
        <v>22</v>
      </c>
      <c r="C17" s="23">
        <v>599.14</v>
      </c>
      <c r="D17" s="24">
        <v>692.22</v>
      </c>
      <c r="E17" s="24">
        <v>808.6</v>
      </c>
      <c r="F17" s="3">
        <f t="shared" si="0"/>
        <v>699.99</v>
      </c>
      <c r="G17" s="12">
        <v>42</v>
      </c>
      <c r="H17" s="12" t="s">
        <v>21</v>
      </c>
      <c r="I17" s="13">
        <f t="shared" si="1"/>
        <v>29399.58</v>
      </c>
      <c r="K17" s="22" t="s">
        <v>24</v>
      </c>
      <c r="L17" s="11">
        <f t="shared" ref="L17:L50" si="2">I17</f>
        <v>29399.58</v>
      </c>
      <c r="N17" s="2" t="s">
        <v>31</v>
      </c>
      <c r="O17" s="31">
        <f>L20+L21+L22+L23+L24+L25+L26+L27</f>
        <v>27480.530000000002</v>
      </c>
      <c r="P17" s="11"/>
      <c r="Q17" s="11">
        <v>19375</v>
      </c>
      <c r="R17" s="11">
        <f t="shared" ref="R17:R26" si="3">Q17-O17</f>
        <v>-8105.5300000000025</v>
      </c>
    </row>
    <row r="18" spans="1:18" ht="15.75" x14ac:dyDescent="0.25">
      <c r="A18" s="26">
        <v>3</v>
      </c>
      <c r="B18" s="25" t="s">
        <v>23</v>
      </c>
      <c r="C18" s="23">
        <v>285.02</v>
      </c>
      <c r="D18" s="24">
        <v>319.63</v>
      </c>
      <c r="E18" s="24">
        <v>336</v>
      </c>
      <c r="F18" s="3">
        <f t="shared" si="0"/>
        <v>313.55</v>
      </c>
      <c r="G18" s="12">
        <v>99</v>
      </c>
      <c r="H18" s="12" t="s">
        <v>21</v>
      </c>
      <c r="I18" s="13">
        <f t="shared" si="1"/>
        <v>31041.45</v>
      </c>
      <c r="K18" s="22" t="s">
        <v>24</v>
      </c>
      <c r="L18" s="11">
        <f t="shared" si="2"/>
        <v>31041.45</v>
      </c>
      <c r="N18" s="2" t="s">
        <v>45</v>
      </c>
      <c r="O18" s="30">
        <f>L28+L29+L30</f>
        <v>16010.880000000003</v>
      </c>
      <c r="P18" s="11"/>
      <c r="Q18" s="11">
        <v>22450</v>
      </c>
      <c r="R18" s="11">
        <f t="shared" si="3"/>
        <v>6439.1199999999972</v>
      </c>
    </row>
    <row r="19" spans="1:18" ht="18" customHeight="1" x14ac:dyDescent="0.25">
      <c r="A19" s="26">
        <v>4</v>
      </c>
      <c r="B19" s="27" t="s">
        <v>27</v>
      </c>
      <c r="C19" s="23">
        <v>342.13</v>
      </c>
      <c r="D19" s="24">
        <v>383.67</v>
      </c>
      <c r="E19" s="24">
        <v>444.2</v>
      </c>
      <c r="F19" s="3">
        <f t="shared" si="0"/>
        <v>390</v>
      </c>
      <c r="G19" s="12">
        <v>61</v>
      </c>
      <c r="H19" s="12" t="s">
        <v>46</v>
      </c>
      <c r="I19" s="13">
        <f t="shared" si="1"/>
        <v>23790</v>
      </c>
      <c r="K19" s="22" t="s">
        <v>24</v>
      </c>
      <c r="L19" s="11">
        <f t="shared" si="2"/>
        <v>23790</v>
      </c>
      <c r="N19" s="2" t="s">
        <v>47</v>
      </c>
      <c r="O19" s="31">
        <f>L32+L33+L34+L37+L38</f>
        <v>21635.72</v>
      </c>
      <c r="P19" s="11"/>
      <c r="Q19" s="11">
        <v>18340</v>
      </c>
      <c r="R19" s="11">
        <f t="shared" si="3"/>
        <v>-3295.7200000000012</v>
      </c>
    </row>
    <row r="20" spans="1:18" ht="15.75" x14ac:dyDescent="0.25">
      <c r="A20" s="26">
        <v>5</v>
      </c>
      <c r="B20" s="27" t="s">
        <v>28</v>
      </c>
      <c r="C20" s="23">
        <v>96.92</v>
      </c>
      <c r="D20" s="24">
        <v>108.69</v>
      </c>
      <c r="E20" s="24">
        <v>94.1</v>
      </c>
      <c r="F20" s="3">
        <f t="shared" si="0"/>
        <v>99.9</v>
      </c>
      <c r="G20" s="12">
        <v>226</v>
      </c>
      <c r="H20" s="12" t="s">
        <v>30</v>
      </c>
      <c r="I20" s="13">
        <f t="shared" si="1"/>
        <v>22577.4</v>
      </c>
      <c r="K20" s="2" t="s">
        <v>31</v>
      </c>
      <c r="L20" s="11">
        <f t="shared" si="2"/>
        <v>22577.4</v>
      </c>
      <c r="N20" s="2" t="s">
        <v>48</v>
      </c>
      <c r="O20" s="31">
        <f>L35+L36+L42</f>
        <v>6733.67</v>
      </c>
      <c r="P20" s="11"/>
      <c r="Q20" s="11">
        <v>3780</v>
      </c>
      <c r="R20" s="11">
        <f t="shared" si="3"/>
        <v>-2953.67</v>
      </c>
    </row>
    <row r="21" spans="1:18" ht="15.75" x14ac:dyDescent="0.25">
      <c r="A21" s="26">
        <v>6</v>
      </c>
      <c r="B21" s="27" t="s">
        <v>29</v>
      </c>
      <c r="C21" s="23">
        <v>30.25</v>
      </c>
      <c r="D21" s="24">
        <v>33.92</v>
      </c>
      <c r="E21" s="24">
        <v>13</v>
      </c>
      <c r="F21" s="3">
        <f t="shared" si="0"/>
        <v>25.72</v>
      </c>
      <c r="G21" s="12">
        <v>27</v>
      </c>
      <c r="H21" s="12" t="s">
        <v>30</v>
      </c>
      <c r="I21" s="13">
        <f t="shared" si="1"/>
        <v>694.43999999999994</v>
      </c>
      <c r="K21" s="2" t="s">
        <v>31</v>
      </c>
      <c r="L21" s="11">
        <f t="shared" si="2"/>
        <v>694.43999999999994</v>
      </c>
      <c r="N21" s="2" t="s">
        <v>56</v>
      </c>
      <c r="O21" s="30">
        <f>L39+L40+L49+L50</f>
        <v>4685.71</v>
      </c>
      <c r="P21" s="11"/>
      <c r="Q21" s="11">
        <v>29900</v>
      </c>
      <c r="R21" s="11">
        <f t="shared" si="3"/>
        <v>25214.29</v>
      </c>
    </row>
    <row r="22" spans="1:18" ht="15.75" x14ac:dyDescent="0.25">
      <c r="A22" s="26">
        <v>7</v>
      </c>
      <c r="B22" s="27" t="s">
        <v>32</v>
      </c>
      <c r="C22" s="23">
        <v>12.12</v>
      </c>
      <c r="D22" s="24">
        <v>17.420000000000002</v>
      </c>
      <c r="E22" s="24">
        <v>6.3</v>
      </c>
      <c r="F22" s="3">
        <f t="shared" si="0"/>
        <v>11.95</v>
      </c>
      <c r="G22" s="12">
        <v>10</v>
      </c>
      <c r="H22" s="12" t="s">
        <v>30</v>
      </c>
      <c r="I22" s="13">
        <f t="shared" si="1"/>
        <v>119.5</v>
      </c>
      <c r="K22" s="2" t="s">
        <v>31</v>
      </c>
      <c r="L22" s="11">
        <f t="shared" si="2"/>
        <v>119.5</v>
      </c>
      <c r="N22" s="2" t="s">
        <v>55</v>
      </c>
      <c r="O22" s="30">
        <f>L43</f>
        <v>345.8</v>
      </c>
      <c r="P22" s="11"/>
      <c r="Q22" s="11">
        <v>588</v>
      </c>
      <c r="R22" s="11">
        <f t="shared" si="3"/>
        <v>242.2</v>
      </c>
    </row>
    <row r="23" spans="1:18" ht="15.75" x14ac:dyDescent="0.25">
      <c r="A23" s="26">
        <v>8</v>
      </c>
      <c r="B23" s="27" t="s">
        <v>32</v>
      </c>
      <c r="C23" s="23">
        <v>11.98</v>
      </c>
      <c r="D23" s="24">
        <v>14.89</v>
      </c>
      <c r="E23" s="24">
        <v>10.6</v>
      </c>
      <c r="F23" s="3">
        <f t="shared" si="0"/>
        <v>12.49</v>
      </c>
      <c r="G23" s="12">
        <v>10</v>
      </c>
      <c r="H23" s="12" t="s">
        <v>30</v>
      </c>
      <c r="I23" s="13">
        <f t="shared" si="1"/>
        <v>124.9</v>
      </c>
      <c r="K23" s="2" t="s">
        <v>31</v>
      </c>
      <c r="L23" s="11">
        <f t="shared" si="2"/>
        <v>124.9</v>
      </c>
      <c r="N23" s="2" t="s">
        <v>64</v>
      </c>
      <c r="O23" s="31">
        <f>L42+L43+L44+L46+L45+L47</f>
        <v>11498.75</v>
      </c>
      <c r="P23" s="11"/>
      <c r="Q23" s="11">
        <v>10980</v>
      </c>
      <c r="R23" s="11">
        <f t="shared" si="3"/>
        <v>-518.75</v>
      </c>
    </row>
    <row r="24" spans="1:18" ht="15.75" x14ac:dyDescent="0.25">
      <c r="A24" s="26">
        <v>9</v>
      </c>
      <c r="B24" s="27" t="s">
        <v>32</v>
      </c>
      <c r="C24" s="23">
        <v>81.040000000000006</v>
      </c>
      <c r="D24" s="24">
        <v>90.88</v>
      </c>
      <c r="E24" s="24">
        <v>77.2</v>
      </c>
      <c r="F24" s="3">
        <f t="shared" si="0"/>
        <v>83.04</v>
      </c>
      <c r="G24" s="12">
        <v>10</v>
      </c>
      <c r="H24" s="12" t="s">
        <v>30</v>
      </c>
      <c r="I24" s="13">
        <f t="shared" si="1"/>
        <v>830.40000000000009</v>
      </c>
      <c r="K24" s="2" t="s">
        <v>31</v>
      </c>
      <c r="L24" s="11">
        <f t="shared" si="2"/>
        <v>830.40000000000009</v>
      </c>
      <c r="N24" s="22" t="s">
        <v>65</v>
      </c>
      <c r="O24" s="30">
        <f>L48</f>
        <v>403.54</v>
      </c>
      <c r="P24" s="11"/>
      <c r="Q24" s="11">
        <v>560</v>
      </c>
      <c r="R24" s="11">
        <f t="shared" si="3"/>
        <v>156.45999999999998</v>
      </c>
    </row>
    <row r="25" spans="1:18" ht="15.75" x14ac:dyDescent="0.25">
      <c r="A25" s="26">
        <v>10</v>
      </c>
      <c r="B25" s="27" t="s">
        <v>33</v>
      </c>
      <c r="C25" s="23">
        <v>132.53</v>
      </c>
      <c r="D25" s="24">
        <v>176.04</v>
      </c>
      <c r="E25" s="24">
        <v>210.9</v>
      </c>
      <c r="F25" s="3">
        <f t="shared" si="0"/>
        <v>173.16</v>
      </c>
      <c r="G25" s="12">
        <v>3</v>
      </c>
      <c r="H25" s="12" t="s">
        <v>30</v>
      </c>
      <c r="I25" s="13">
        <f t="shared" si="1"/>
        <v>519.48</v>
      </c>
      <c r="K25" s="2" t="s">
        <v>31</v>
      </c>
      <c r="L25" s="11">
        <f t="shared" si="2"/>
        <v>519.48</v>
      </c>
      <c r="N25" s="2" t="s">
        <v>66</v>
      </c>
      <c r="O25" s="31">
        <f>L31</f>
        <v>14198.31</v>
      </c>
      <c r="P25" s="11"/>
      <c r="Q25" s="11">
        <v>9450</v>
      </c>
      <c r="R25" s="11">
        <f t="shared" si="3"/>
        <v>-4748.3099999999995</v>
      </c>
    </row>
    <row r="26" spans="1:18" ht="15.75" x14ac:dyDescent="0.25">
      <c r="A26" s="26">
        <v>11</v>
      </c>
      <c r="B26" s="27" t="s">
        <v>34</v>
      </c>
      <c r="C26" s="23">
        <v>42.49</v>
      </c>
      <c r="D26" s="24">
        <v>47.64</v>
      </c>
      <c r="E26" s="24">
        <v>46.5</v>
      </c>
      <c r="F26" s="3">
        <f t="shared" si="0"/>
        <v>45.54</v>
      </c>
      <c r="G26" s="12">
        <v>35</v>
      </c>
      <c r="H26" s="12" t="s">
        <v>46</v>
      </c>
      <c r="I26" s="13">
        <f t="shared" si="1"/>
        <v>1593.8999999999999</v>
      </c>
      <c r="K26" s="2" t="s">
        <v>31</v>
      </c>
      <c r="L26" s="11">
        <f t="shared" si="2"/>
        <v>1593.8999999999999</v>
      </c>
      <c r="N26" s="2" t="s">
        <v>57</v>
      </c>
      <c r="O26" s="31">
        <f>L41</f>
        <v>2345.2000000000003</v>
      </c>
      <c r="P26" s="11"/>
      <c r="Q26" s="11">
        <v>1560</v>
      </c>
      <c r="R26" s="11">
        <f t="shared" si="3"/>
        <v>-785.20000000000027</v>
      </c>
    </row>
    <row r="27" spans="1:18" ht="15.75" x14ac:dyDescent="0.25">
      <c r="A27" s="26">
        <v>12</v>
      </c>
      <c r="B27" s="27" t="s">
        <v>35</v>
      </c>
      <c r="C27" s="23">
        <v>79.680000000000007</v>
      </c>
      <c r="D27" s="24">
        <v>63.31</v>
      </c>
      <c r="E27" s="24">
        <v>37.1</v>
      </c>
      <c r="F27" s="3">
        <f t="shared" si="0"/>
        <v>60.03</v>
      </c>
      <c r="G27" s="12">
        <v>17</v>
      </c>
      <c r="H27" s="12" t="s">
        <v>46</v>
      </c>
      <c r="I27" s="13">
        <f t="shared" si="1"/>
        <v>1020.51</v>
      </c>
      <c r="K27" s="2" t="s">
        <v>31</v>
      </c>
      <c r="L27" s="11">
        <f t="shared" si="2"/>
        <v>1020.51</v>
      </c>
      <c r="P27" s="11"/>
      <c r="Q27" s="11"/>
    </row>
    <row r="28" spans="1:18" ht="15.75" x14ac:dyDescent="0.25">
      <c r="A28" s="26">
        <v>13</v>
      </c>
      <c r="B28" s="27" t="s">
        <v>36</v>
      </c>
      <c r="C28" s="23">
        <v>26.81</v>
      </c>
      <c r="D28" s="24">
        <v>37.53</v>
      </c>
      <c r="E28" s="24">
        <v>15.3</v>
      </c>
      <c r="F28" s="3">
        <f t="shared" si="0"/>
        <v>26.55</v>
      </c>
      <c r="G28" s="12">
        <v>17</v>
      </c>
      <c r="H28" s="12" t="s">
        <v>30</v>
      </c>
      <c r="I28" s="13">
        <f t="shared" si="1"/>
        <v>451.35</v>
      </c>
      <c r="K28" s="2" t="s">
        <v>45</v>
      </c>
      <c r="L28" s="11">
        <f t="shared" si="2"/>
        <v>451.35</v>
      </c>
      <c r="P28" s="11"/>
      <c r="Q28" s="11"/>
    </row>
    <row r="29" spans="1:18" ht="15.75" x14ac:dyDescent="0.25">
      <c r="A29" s="26">
        <v>14</v>
      </c>
      <c r="B29" s="27" t="s">
        <v>36</v>
      </c>
      <c r="C29" s="23">
        <v>31.15</v>
      </c>
      <c r="D29" s="24">
        <v>22.22</v>
      </c>
      <c r="E29" s="24">
        <v>48.9</v>
      </c>
      <c r="F29" s="3">
        <f t="shared" si="0"/>
        <v>34.090000000000003</v>
      </c>
      <c r="G29" s="12">
        <v>437</v>
      </c>
      <c r="H29" s="12" t="s">
        <v>30</v>
      </c>
      <c r="I29" s="13">
        <f t="shared" si="1"/>
        <v>14897.330000000002</v>
      </c>
      <c r="K29" s="2" t="s">
        <v>45</v>
      </c>
      <c r="L29" s="11">
        <f t="shared" si="2"/>
        <v>14897.330000000002</v>
      </c>
    </row>
    <row r="30" spans="1:18" ht="15.75" x14ac:dyDescent="0.25">
      <c r="A30" s="26">
        <v>15</v>
      </c>
      <c r="B30" s="27" t="s">
        <v>37</v>
      </c>
      <c r="C30" s="23">
        <v>29.94</v>
      </c>
      <c r="D30" s="24">
        <v>31.5</v>
      </c>
      <c r="E30" s="24">
        <v>37.9</v>
      </c>
      <c r="F30" s="3">
        <f t="shared" si="0"/>
        <v>33.11</v>
      </c>
      <c r="G30" s="12">
        <v>20</v>
      </c>
      <c r="H30" s="12" t="s">
        <v>30</v>
      </c>
      <c r="I30" s="13">
        <f t="shared" si="1"/>
        <v>662.2</v>
      </c>
      <c r="K30" s="2" t="s">
        <v>45</v>
      </c>
      <c r="L30" s="11">
        <f t="shared" si="2"/>
        <v>662.2</v>
      </c>
    </row>
    <row r="31" spans="1:18" ht="15.75" x14ac:dyDescent="0.25">
      <c r="A31" s="26">
        <v>16</v>
      </c>
      <c r="B31" s="27" t="s">
        <v>38</v>
      </c>
      <c r="C31" s="23">
        <v>509.48</v>
      </c>
      <c r="D31" s="24">
        <v>571.35</v>
      </c>
      <c r="E31" s="24">
        <v>947.5</v>
      </c>
      <c r="F31" s="3">
        <f t="shared" si="0"/>
        <v>676.11</v>
      </c>
      <c r="G31" s="12">
        <v>21</v>
      </c>
      <c r="H31" s="12" t="s">
        <v>30</v>
      </c>
      <c r="I31" s="13">
        <f t="shared" si="1"/>
        <v>14198.31</v>
      </c>
      <c r="K31" s="2" t="s">
        <v>66</v>
      </c>
      <c r="L31" s="11">
        <f t="shared" si="2"/>
        <v>14198.31</v>
      </c>
    </row>
    <row r="32" spans="1:18" ht="15.75" x14ac:dyDescent="0.25">
      <c r="A32" s="26">
        <v>17</v>
      </c>
      <c r="B32" s="27" t="s">
        <v>43</v>
      </c>
      <c r="C32" s="23">
        <v>47.32</v>
      </c>
      <c r="D32" s="24">
        <v>53.08</v>
      </c>
      <c r="E32" s="24">
        <v>24.8</v>
      </c>
      <c r="F32" s="3">
        <f t="shared" si="0"/>
        <v>41.73</v>
      </c>
      <c r="G32" s="12">
        <v>180</v>
      </c>
      <c r="H32" s="12" t="s">
        <v>46</v>
      </c>
      <c r="I32" s="13">
        <f t="shared" si="1"/>
        <v>7511.4</v>
      </c>
      <c r="K32" s="2" t="s">
        <v>47</v>
      </c>
      <c r="L32" s="11">
        <f t="shared" si="2"/>
        <v>7511.4</v>
      </c>
    </row>
    <row r="33" spans="1:12" ht="15.75" x14ac:dyDescent="0.25">
      <c r="A33" s="26">
        <v>18</v>
      </c>
      <c r="B33" s="27" t="s">
        <v>44</v>
      </c>
      <c r="C33" s="23">
        <v>245</v>
      </c>
      <c r="D33" s="24">
        <v>357.58</v>
      </c>
      <c r="E33" s="24">
        <v>280</v>
      </c>
      <c r="F33" s="3">
        <f t="shared" si="0"/>
        <v>294.19</v>
      </c>
      <c r="G33" s="12">
        <v>25</v>
      </c>
      <c r="H33" s="12" t="s">
        <v>46</v>
      </c>
      <c r="I33" s="13">
        <f t="shared" si="1"/>
        <v>7354.75</v>
      </c>
      <c r="K33" s="2" t="s">
        <v>47</v>
      </c>
      <c r="L33" s="11">
        <f t="shared" si="2"/>
        <v>7354.75</v>
      </c>
    </row>
    <row r="34" spans="1:12" ht="15.75" x14ac:dyDescent="0.25">
      <c r="A34" s="26">
        <v>19</v>
      </c>
      <c r="B34" s="25" t="s">
        <v>39</v>
      </c>
      <c r="C34" s="23">
        <v>154.44</v>
      </c>
      <c r="D34" s="24">
        <v>173.2</v>
      </c>
      <c r="E34" s="24">
        <v>97</v>
      </c>
      <c r="F34" s="3">
        <f t="shared" si="0"/>
        <v>141.55000000000001</v>
      </c>
      <c r="G34" s="12">
        <v>47</v>
      </c>
      <c r="H34" s="12" t="s">
        <v>30</v>
      </c>
      <c r="I34" s="13">
        <f t="shared" si="1"/>
        <v>6652.85</v>
      </c>
      <c r="K34" s="2" t="s">
        <v>47</v>
      </c>
      <c r="L34" s="11">
        <f t="shared" si="2"/>
        <v>6652.85</v>
      </c>
    </row>
    <row r="35" spans="1:12" ht="15.75" x14ac:dyDescent="0.25">
      <c r="A35" s="26">
        <v>20</v>
      </c>
      <c r="B35" s="25" t="s">
        <v>40</v>
      </c>
      <c r="C35" s="23">
        <v>222.38</v>
      </c>
      <c r="D35" s="24">
        <v>111.26</v>
      </c>
      <c r="E35" s="24">
        <v>129</v>
      </c>
      <c r="F35" s="3">
        <f t="shared" si="0"/>
        <v>154.21</v>
      </c>
      <c r="G35" s="12">
        <v>22</v>
      </c>
      <c r="H35" s="12" t="s">
        <v>30</v>
      </c>
      <c r="I35" s="13">
        <f t="shared" si="1"/>
        <v>3392.6200000000003</v>
      </c>
      <c r="K35" s="2" t="s">
        <v>48</v>
      </c>
      <c r="L35" s="11">
        <f t="shared" si="2"/>
        <v>3392.6200000000003</v>
      </c>
    </row>
    <row r="36" spans="1:12" ht="24" x14ac:dyDescent="0.25">
      <c r="A36" s="26">
        <v>21</v>
      </c>
      <c r="B36" s="25" t="s">
        <v>41</v>
      </c>
      <c r="C36" s="23">
        <v>118.64</v>
      </c>
      <c r="D36" s="24">
        <v>88.54</v>
      </c>
      <c r="E36" s="24">
        <v>252.7</v>
      </c>
      <c r="F36" s="3">
        <f t="shared" si="0"/>
        <v>153.29</v>
      </c>
      <c r="G36" s="12">
        <v>17</v>
      </c>
      <c r="H36" s="12" t="s">
        <v>30</v>
      </c>
      <c r="I36" s="13">
        <f t="shared" si="1"/>
        <v>2605.9299999999998</v>
      </c>
      <c r="K36" s="2" t="s">
        <v>48</v>
      </c>
      <c r="L36" s="11">
        <f t="shared" si="2"/>
        <v>2605.9299999999998</v>
      </c>
    </row>
    <row r="37" spans="1:12" ht="15.75" x14ac:dyDescent="0.25">
      <c r="A37" s="26">
        <v>22</v>
      </c>
      <c r="B37" s="25" t="s">
        <v>42</v>
      </c>
      <c r="C37" s="23">
        <v>15.7</v>
      </c>
      <c r="D37" s="24">
        <v>17.63</v>
      </c>
      <c r="E37" s="24">
        <v>21.4</v>
      </c>
      <c r="F37" s="3">
        <f t="shared" si="0"/>
        <v>18.239999999999998</v>
      </c>
      <c r="G37" s="12">
        <v>5</v>
      </c>
      <c r="H37" s="12" t="s">
        <v>30</v>
      </c>
      <c r="I37" s="13">
        <f t="shared" si="1"/>
        <v>91.199999999999989</v>
      </c>
      <c r="K37" s="2" t="s">
        <v>47</v>
      </c>
      <c r="L37" s="11">
        <f t="shared" si="2"/>
        <v>91.199999999999989</v>
      </c>
    </row>
    <row r="38" spans="1:12" ht="15.75" x14ac:dyDescent="0.25">
      <c r="A38" s="26">
        <v>23</v>
      </c>
      <c r="B38" s="25" t="s">
        <v>42</v>
      </c>
      <c r="C38" s="23">
        <v>21.99</v>
      </c>
      <c r="D38" s="24">
        <v>24.67</v>
      </c>
      <c r="E38" s="24">
        <v>29.9</v>
      </c>
      <c r="F38" s="3">
        <f t="shared" si="0"/>
        <v>25.52</v>
      </c>
      <c r="G38" s="12">
        <v>1</v>
      </c>
      <c r="H38" s="12" t="s">
        <v>30</v>
      </c>
      <c r="I38" s="13">
        <f t="shared" si="1"/>
        <v>25.52</v>
      </c>
      <c r="K38" s="2" t="s">
        <v>47</v>
      </c>
      <c r="L38" s="11">
        <f t="shared" si="2"/>
        <v>25.52</v>
      </c>
    </row>
    <row r="39" spans="1:12" ht="15.75" x14ac:dyDescent="0.25">
      <c r="A39" s="26">
        <v>24</v>
      </c>
      <c r="B39" s="25" t="s">
        <v>49</v>
      </c>
      <c r="C39" s="23">
        <v>181.23</v>
      </c>
      <c r="D39" s="24">
        <v>207.38</v>
      </c>
      <c r="E39" s="24">
        <v>138.30000000000001</v>
      </c>
      <c r="F39" s="3">
        <f t="shared" si="0"/>
        <v>175.64</v>
      </c>
      <c r="G39" s="12">
        <v>1</v>
      </c>
      <c r="H39" s="12" t="s">
        <v>54</v>
      </c>
      <c r="I39" s="13">
        <f t="shared" si="1"/>
        <v>175.64</v>
      </c>
      <c r="K39" s="2" t="s">
        <v>56</v>
      </c>
      <c r="L39" s="11">
        <f t="shared" si="2"/>
        <v>175.64</v>
      </c>
    </row>
    <row r="40" spans="1:12" ht="15.75" x14ac:dyDescent="0.25">
      <c r="A40" s="26">
        <v>25</v>
      </c>
      <c r="B40" s="27" t="s">
        <v>50</v>
      </c>
      <c r="C40" s="23">
        <v>60.99</v>
      </c>
      <c r="D40" s="24">
        <v>53.31</v>
      </c>
      <c r="E40" s="24">
        <v>53.3</v>
      </c>
      <c r="F40" s="3">
        <f t="shared" si="0"/>
        <v>55.87</v>
      </c>
      <c r="G40" s="12">
        <v>51</v>
      </c>
      <c r="H40" s="12" t="s">
        <v>54</v>
      </c>
      <c r="I40" s="13">
        <f t="shared" si="1"/>
        <v>2849.37</v>
      </c>
      <c r="K40" s="2" t="s">
        <v>56</v>
      </c>
      <c r="L40" s="11">
        <f t="shared" si="2"/>
        <v>2849.37</v>
      </c>
    </row>
    <row r="41" spans="1:12" ht="24" x14ac:dyDescent="0.25">
      <c r="A41" s="26">
        <v>26</v>
      </c>
      <c r="B41" s="27" t="s">
        <v>51</v>
      </c>
      <c r="C41" s="23">
        <v>65.47</v>
      </c>
      <c r="D41" s="24">
        <v>81.92</v>
      </c>
      <c r="E41" s="24">
        <v>123.2</v>
      </c>
      <c r="F41" s="3">
        <f t="shared" si="0"/>
        <v>90.2</v>
      </c>
      <c r="G41" s="12">
        <v>26</v>
      </c>
      <c r="H41" s="12" t="s">
        <v>46</v>
      </c>
      <c r="I41" s="13">
        <f t="shared" si="1"/>
        <v>2345.2000000000003</v>
      </c>
      <c r="K41" s="2" t="s">
        <v>57</v>
      </c>
      <c r="L41" s="11">
        <f t="shared" si="2"/>
        <v>2345.2000000000003</v>
      </c>
    </row>
    <row r="42" spans="1:12" ht="15.75" x14ac:dyDescent="0.25">
      <c r="A42" s="26">
        <v>27</v>
      </c>
      <c r="B42" s="27" t="s">
        <v>52</v>
      </c>
      <c r="C42" s="21">
        <v>35.020000000000003</v>
      </c>
      <c r="D42" s="15">
        <v>39.28</v>
      </c>
      <c r="E42" s="29">
        <v>17.600000000000001</v>
      </c>
      <c r="F42" s="3">
        <f t="shared" si="0"/>
        <v>30.63</v>
      </c>
      <c r="G42" s="12">
        <v>24</v>
      </c>
      <c r="H42" s="12" t="s">
        <v>30</v>
      </c>
      <c r="I42" s="13">
        <f t="shared" si="1"/>
        <v>735.12</v>
      </c>
      <c r="K42" s="2" t="s">
        <v>48</v>
      </c>
      <c r="L42" s="11">
        <f t="shared" si="2"/>
        <v>735.12</v>
      </c>
    </row>
    <row r="43" spans="1:12" ht="15.75" x14ac:dyDescent="0.25">
      <c r="A43" s="26">
        <v>28</v>
      </c>
      <c r="B43" s="27" t="s">
        <v>53</v>
      </c>
      <c r="C43" s="21">
        <v>54.55</v>
      </c>
      <c r="D43" s="15">
        <v>56.45</v>
      </c>
      <c r="E43" s="29">
        <v>37.200000000000003</v>
      </c>
      <c r="F43" s="3">
        <f t="shared" si="0"/>
        <v>49.4</v>
      </c>
      <c r="G43" s="12">
        <v>7</v>
      </c>
      <c r="H43" s="12" t="s">
        <v>46</v>
      </c>
      <c r="I43" s="13">
        <f t="shared" si="1"/>
        <v>345.8</v>
      </c>
      <c r="K43" s="2" t="s">
        <v>55</v>
      </c>
      <c r="L43" s="11">
        <f t="shared" si="2"/>
        <v>345.8</v>
      </c>
    </row>
    <row r="44" spans="1:12" ht="15.75" x14ac:dyDescent="0.25">
      <c r="A44" s="26">
        <v>29</v>
      </c>
      <c r="B44" s="27" t="s">
        <v>58</v>
      </c>
      <c r="C44" s="21">
        <v>361.04</v>
      </c>
      <c r="D44" s="15">
        <v>384.94</v>
      </c>
      <c r="E44" s="29">
        <v>323.89999999999998</v>
      </c>
      <c r="F44" s="3">
        <f t="shared" si="0"/>
        <v>356.63</v>
      </c>
      <c r="G44" s="12">
        <v>9</v>
      </c>
      <c r="H44" s="12" t="s">
        <v>30</v>
      </c>
      <c r="I44" s="13">
        <f t="shared" si="1"/>
        <v>3209.67</v>
      </c>
      <c r="K44" s="2" t="s">
        <v>64</v>
      </c>
      <c r="L44" s="11">
        <f t="shared" si="2"/>
        <v>3209.67</v>
      </c>
    </row>
    <row r="45" spans="1:12" ht="15.75" x14ac:dyDescent="0.25">
      <c r="A45" s="26">
        <v>30</v>
      </c>
      <c r="B45" s="27" t="s">
        <v>59</v>
      </c>
      <c r="C45" s="21">
        <v>62.37</v>
      </c>
      <c r="D45" s="15">
        <v>40.61</v>
      </c>
      <c r="E45" s="29">
        <v>37.299999999999997</v>
      </c>
      <c r="F45" s="3">
        <f t="shared" si="0"/>
        <v>46.76</v>
      </c>
      <c r="G45" s="12">
        <v>16</v>
      </c>
      <c r="H45" s="12" t="s">
        <v>30</v>
      </c>
      <c r="I45" s="13">
        <f t="shared" si="1"/>
        <v>748.16</v>
      </c>
      <c r="K45" s="2" t="s">
        <v>64</v>
      </c>
      <c r="L45" s="11">
        <f t="shared" si="2"/>
        <v>748.16</v>
      </c>
    </row>
    <row r="46" spans="1:12" ht="15.75" x14ac:dyDescent="0.25">
      <c r="A46" s="26">
        <v>31</v>
      </c>
      <c r="B46" s="27" t="s">
        <v>60</v>
      </c>
      <c r="C46" s="21">
        <v>237.16</v>
      </c>
      <c r="D46" s="15">
        <v>142.57</v>
      </c>
      <c r="E46" s="29">
        <v>107.6</v>
      </c>
      <c r="F46" s="3">
        <f t="shared" si="0"/>
        <v>162.44</v>
      </c>
      <c r="G46" s="12">
        <v>34</v>
      </c>
      <c r="H46" s="12" t="s">
        <v>30</v>
      </c>
      <c r="I46" s="13">
        <f t="shared" si="1"/>
        <v>5522.96</v>
      </c>
      <c r="K46" s="2" t="s">
        <v>64</v>
      </c>
      <c r="L46" s="11">
        <f t="shared" si="2"/>
        <v>5522.96</v>
      </c>
    </row>
    <row r="47" spans="1:12" ht="15.75" x14ac:dyDescent="0.25">
      <c r="A47" s="26">
        <v>32</v>
      </c>
      <c r="B47" s="27" t="s">
        <v>61</v>
      </c>
      <c r="C47" s="21">
        <v>26.46</v>
      </c>
      <c r="D47" s="15">
        <v>32.51</v>
      </c>
      <c r="E47" s="29">
        <v>23.7</v>
      </c>
      <c r="F47" s="3">
        <f t="shared" si="0"/>
        <v>27.56</v>
      </c>
      <c r="G47" s="12">
        <v>34</v>
      </c>
      <c r="H47" s="12" t="s">
        <v>46</v>
      </c>
      <c r="I47" s="13">
        <f t="shared" si="1"/>
        <v>937.04</v>
      </c>
      <c r="K47" s="2" t="s">
        <v>64</v>
      </c>
      <c r="L47" s="11">
        <f t="shared" si="2"/>
        <v>937.04</v>
      </c>
    </row>
    <row r="48" spans="1:12" ht="24" x14ac:dyDescent="0.25">
      <c r="A48" s="26">
        <v>33</v>
      </c>
      <c r="B48" s="27" t="s">
        <v>62</v>
      </c>
      <c r="C48" s="21">
        <v>161.21</v>
      </c>
      <c r="D48" s="15">
        <v>194.69</v>
      </c>
      <c r="E48" s="29">
        <v>249.4</v>
      </c>
      <c r="F48" s="3">
        <f t="shared" si="0"/>
        <v>201.77</v>
      </c>
      <c r="G48" s="12">
        <v>2</v>
      </c>
      <c r="H48" s="12" t="s">
        <v>30</v>
      </c>
      <c r="I48" s="13">
        <f t="shared" si="1"/>
        <v>403.54</v>
      </c>
      <c r="K48" s="22" t="s">
        <v>65</v>
      </c>
      <c r="L48" s="11">
        <f t="shared" si="2"/>
        <v>403.54</v>
      </c>
    </row>
    <row r="49" spans="1:12" ht="15.75" x14ac:dyDescent="0.25">
      <c r="A49" s="26">
        <v>34</v>
      </c>
      <c r="B49" s="27" t="s">
        <v>63</v>
      </c>
      <c r="C49" s="21">
        <v>39.56</v>
      </c>
      <c r="D49" s="15">
        <v>36.81</v>
      </c>
      <c r="E49" s="29">
        <v>63.4</v>
      </c>
      <c r="F49" s="3">
        <f t="shared" si="0"/>
        <v>46.59</v>
      </c>
      <c r="G49" s="12">
        <v>10</v>
      </c>
      <c r="H49" s="12" t="s">
        <v>54</v>
      </c>
      <c r="I49" s="13">
        <f t="shared" si="1"/>
        <v>465.90000000000003</v>
      </c>
      <c r="K49" s="2" t="s">
        <v>56</v>
      </c>
      <c r="L49" s="11">
        <f t="shared" si="2"/>
        <v>465.90000000000003</v>
      </c>
    </row>
    <row r="50" spans="1:12" ht="15.75" x14ac:dyDescent="0.25">
      <c r="A50" s="18">
        <v>35</v>
      </c>
      <c r="B50" s="28" t="s">
        <v>63</v>
      </c>
      <c r="C50" s="23">
        <v>113.94</v>
      </c>
      <c r="D50" s="24">
        <v>121.69</v>
      </c>
      <c r="E50" s="24">
        <v>122.8</v>
      </c>
      <c r="F50" s="3">
        <f>ROUND(AVERAGE(C50:E50),2)</f>
        <v>119.48</v>
      </c>
      <c r="G50" s="12">
        <v>10</v>
      </c>
      <c r="H50" s="12" t="s">
        <v>54</v>
      </c>
      <c r="I50" s="13">
        <f t="shared" si="1"/>
        <v>1194.8</v>
      </c>
      <c r="K50" s="2" t="s">
        <v>56</v>
      </c>
      <c r="L50" s="11">
        <f t="shared" si="2"/>
        <v>1194.8</v>
      </c>
    </row>
    <row r="51" spans="1:12" s="5" customFormat="1" ht="15.75" x14ac:dyDescent="0.2">
      <c r="A51" s="17"/>
      <c r="B51" s="10" t="s">
        <v>1</v>
      </c>
      <c r="C51" s="14"/>
      <c r="D51" s="4"/>
      <c r="E51" s="4"/>
      <c r="F51" s="4"/>
      <c r="G51" s="10"/>
      <c r="H51" s="10"/>
      <c r="I51" s="4">
        <f>SUM(I16:I50)</f>
        <v>974234.99000000011</v>
      </c>
    </row>
    <row r="52" spans="1:12" x14ac:dyDescent="0.25">
      <c r="I52" s="11"/>
    </row>
    <row r="54" spans="1:12" x14ac:dyDescent="0.25">
      <c r="I54" s="11"/>
    </row>
  </sheetData>
  <mergeCells count="11">
    <mergeCell ref="A12:B12"/>
    <mergeCell ref="C12:I12"/>
    <mergeCell ref="A13:B13"/>
    <mergeCell ref="C13:I13"/>
    <mergeCell ref="C2:I3"/>
    <mergeCell ref="A6:I6"/>
    <mergeCell ref="A8:I8"/>
    <mergeCell ref="A10:B10"/>
    <mergeCell ref="C10:I10"/>
    <mergeCell ref="A11:B11"/>
    <mergeCell ref="C11:I11"/>
  </mergeCells>
  <printOptions horizontalCentered="1"/>
  <pageMargins left="0.70866141732283472" right="0.31496062992125984" top="0.35433070866141736" bottom="0.35433070866141736" header="0.31496062992125984" footer="0.31496062992125984"/>
  <pageSetup paperSize="9"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Лист1 (2)</vt:lpstr>
      <vt:lpstr>Лист2</vt:lpstr>
      <vt:lpstr>Лист3</vt:lpstr>
      <vt:lpstr>Лист1!Заголовки_для_печати</vt:lpstr>
      <vt:lpstr>'Лист1 (2)'!Заголовки_для_печати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2026-10-22T09:14:48Z</dcterms:modified>
</cp:coreProperties>
</file>