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 год\44-ФЗ\ЕАТ\ЕАТ-159.26-ФИЦ Поставка потолка и комплектующих (Лисин)\"/>
    </mc:Choice>
  </mc:AlternateContent>
  <xr:revisionPtr revIDLastSave="0" documentId="8_{7AE78AFF-DA58-4CFC-A189-E0AAF1F75C0C}" xr6:coauthVersionLast="47" xr6:coauthVersionMax="47" xr10:uidLastSave="{00000000-0000-0000-0000-000000000000}"/>
  <bookViews>
    <workbookView xWindow="4920" yWindow="1095" windowWidth="29895" windowHeight="20430" xr2:uid="{00000000-000D-0000-FFFF-FFFF00000000}"/>
  </bookViews>
  <sheets>
    <sheet name="НМЦК" sheetId="4" r:id="rId1"/>
  </sheets>
  <definedNames>
    <definedName name="_GoBack" localSheetId="0">НМЦК!#REF!</definedName>
    <definedName name="_xlnm._FilterDatabase" localSheetId="0" hidden="1">НМЦК!$A$3:$N$12</definedName>
    <definedName name="_xlnm.Print_Area" localSheetId="0">НМЦК!$A$3:$N$12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4" l="1"/>
  <c r="K9" i="4" l="1"/>
  <c r="M9" i="4" s="1"/>
  <c r="L9" i="4"/>
  <c r="F7" i="4"/>
  <c r="F11" i="4"/>
  <c r="F8" i="4"/>
  <c r="F10" i="4"/>
  <c r="F6" i="4"/>
  <c r="K10" i="4" l="1"/>
  <c r="M10" i="4" s="1"/>
  <c r="L10" i="4"/>
  <c r="L8" i="4"/>
  <c r="K8" i="4"/>
  <c r="M8" i="4" s="1"/>
  <c r="K6" i="4"/>
  <c r="L6" i="4"/>
  <c r="K11" i="4"/>
  <c r="M11" i="4" s="1"/>
  <c r="N11" i="4" s="1"/>
  <c r="L11" i="4"/>
  <c r="L7" i="4"/>
  <c r="K7" i="4"/>
  <c r="M7" i="4" s="1"/>
  <c r="N7" i="4" l="1"/>
  <c r="N10" i="4"/>
  <c r="N9" i="4"/>
  <c r="M6" i="4"/>
  <c r="N6" i="4" s="1"/>
  <c r="N8" i="4" l="1"/>
  <c r="N12" i="4" l="1"/>
</calcChain>
</file>

<file path=xl/sharedStrings.xml><?xml version="1.0" encoding="utf-8"?>
<sst xmlns="http://schemas.openxmlformats.org/spreadsheetml/2006/main" count="40" uniqueCount="32">
  <si>
    <t>№ п/п</t>
  </si>
  <si>
    <t>Ед. изм.</t>
  </si>
  <si>
    <t>Кол-во</t>
  </si>
  <si>
    <t>Начальная (максимальная) цена контракта, принятая к размещению, руб.</t>
  </si>
  <si>
    <t>Источник 1</t>
  </si>
  <si>
    <t>Источник 2</t>
  </si>
  <si>
    <t>Источник 3</t>
  </si>
  <si>
    <t>Среднее значение цены</t>
  </si>
  <si>
    <t>Наименование товара, работы, услуги (объекта закупки)</t>
  </si>
  <si>
    <t>Минимальная цена</t>
  </si>
  <si>
    <t>ОКПД2</t>
  </si>
  <si>
    <t>шт.</t>
  </si>
  <si>
    <r>
      <t xml:space="preserve">ООБОСНОВАНИЕ НАЧАЛЬНОЙ (МАКСИМАЛЬНОЙ) ЦЕНЫ КОНТРАКТА
</t>
    </r>
    <r>
      <rPr>
        <sz val="11"/>
        <rFont val="Times New Roman"/>
        <family val="1"/>
        <charset val="204"/>
      </rPr>
      <t>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</si>
  <si>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Начальная (максимальная) цена контракта, принятая к размещению*, руб.</t>
  </si>
  <si>
    <t>Цена за единицу , принятая к размещению, руб. (минимальная*)</t>
  </si>
  <si>
    <t>Источник 4</t>
  </si>
  <si>
    <t>Плита потолочная</t>
  </si>
  <si>
    <t>Направляющая 1,2 м</t>
  </si>
  <si>
    <t>Направляющая 0,6 м</t>
  </si>
  <si>
    <t>Плинтус пристенный 3,0 м.</t>
  </si>
  <si>
    <t>Направляющая 3,7 м.</t>
  </si>
  <si>
    <t>Подвесы для потолка</t>
  </si>
  <si>
    <t>24.42.22.130</t>
  </si>
  <si>
    <t>23.99.19.190</t>
  </si>
  <si>
    <t>Коммерческое предложение № 28952 от 20.10.2026г.</t>
  </si>
  <si>
    <t>Коммерческое предложение № БЛ002025 от 16.10.2026г.</t>
  </si>
  <si>
    <t>Ценовая информация с сайта: www.vseinstrumenti.ru</t>
  </si>
  <si>
    <t>Ценовая информация с сайта: www.otdelka1.ru</t>
  </si>
  <si>
    <t>Ценовая информация с сайта: https://petrovich.ru</t>
  </si>
  <si>
    <t>Источник 5</t>
  </si>
  <si>
    <t>25.94.12.190</t>
  </si>
  <si>
    <r>
      <t xml:space="preserve">*значение НМЦК установлено по </t>
    </r>
    <r>
      <rPr>
        <b/>
        <sz val="14"/>
        <color theme="1"/>
        <rFont val="Times New Roman"/>
        <family val="1"/>
        <charset val="204"/>
      </rPr>
      <t>Минимальной</t>
    </r>
    <r>
      <rPr>
        <sz val="11"/>
        <color theme="1"/>
        <rFont val="Times New Roman"/>
        <family val="1"/>
        <charset val="204"/>
      </rPr>
      <t xml:space="preserve"> цене, исходя из имеющегося финансового обеспечения (в пределах лимита доведенной субсидии).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</si>
</sst>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top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6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tdelka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="85" zoomScaleNormal="85" workbookViewId="0">
      <selection activeCell="F27" sqref="F27"/>
    </sheetView>
  </sheetViews>
  <sheetFormatPr defaultColWidth="18.5703125" defaultRowHeight="15" outlineLevelCol="1" x14ac:dyDescent="0.2"/>
  <cols>
    <col min="1" max="1" width="7.28515625" style="3" customWidth="1"/>
    <col min="2" max="2" width="30.28515625" style="2" customWidth="1"/>
    <col min="3" max="3" width="16" style="11" customWidth="1"/>
    <col min="4" max="4" width="8.140625" style="3" customWidth="1"/>
    <col min="5" max="5" width="7.7109375" style="3" customWidth="1"/>
    <col min="6" max="6" width="17.140625" style="3" customWidth="1" outlineLevel="1"/>
    <col min="7" max="9" width="14.85546875" style="3" customWidth="1" outlineLevel="1"/>
    <col min="10" max="10" width="15.85546875" style="3" customWidth="1" outlineLevel="1"/>
    <col min="11" max="11" width="15.85546875" style="3" customWidth="1"/>
    <col min="12" max="12" width="14.85546875" style="3" customWidth="1"/>
    <col min="13" max="13" width="18.5703125" style="3" customWidth="1"/>
    <col min="14" max="14" width="22.5703125" style="3" customWidth="1"/>
    <col min="15" max="16384" width="18.5703125" style="3"/>
  </cols>
  <sheetData>
    <row r="1" spans="1:15" ht="30" customHeight="1" x14ac:dyDescent="0.2">
      <c r="A1" s="28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s="4" customFormat="1" ht="30" customHeight="1" x14ac:dyDescent="0.2">
      <c r="A3" s="30" t="s">
        <v>0</v>
      </c>
      <c r="B3" s="30" t="s">
        <v>8</v>
      </c>
      <c r="C3" s="30" t="s">
        <v>10</v>
      </c>
      <c r="D3" s="30" t="s">
        <v>1</v>
      </c>
      <c r="E3" s="30" t="s">
        <v>2</v>
      </c>
      <c r="F3" s="33"/>
      <c r="G3" s="34"/>
      <c r="H3" s="35"/>
      <c r="I3" s="21"/>
      <c r="J3" s="21"/>
      <c r="K3" s="39" t="s">
        <v>9</v>
      </c>
      <c r="L3" s="31" t="s">
        <v>7</v>
      </c>
      <c r="M3" s="31" t="s">
        <v>14</v>
      </c>
      <c r="N3" s="30" t="s">
        <v>3</v>
      </c>
    </row>
    <row r="4" spans="1:15" s="4" customFormat="1" ht="30" customHeight="1" x14ac:dyDescent="0.2">
      <c r="A4" s="32"/>
      <c r="B4" s="32"/>
      <c r="C4" s="32"/>
      <c r="D4" s="32"/>
      <c r="E4" s="32"/>
      <c r="F4" s="7" t="s">
        <v>4</v>
      </c>
      <c r="G4" s="7" t="s">
        <v>5</v>
      </c>
      <c r="H4" s="7" t="s">
        <v>6</v>
      </c>
      <c r="I4" s="7" t="s">
        <v>15</v>
      </c>
      <c r="J4" s="7" t="s">
        <v>29</v>
      </c>
      <c r="K4" s="40"/>
      <c r="L4" s="37"/>
      <c r="M4" s="37"/>
      <c r="N4" s="32"/>
    </row>
    <row r="5" spans="1:15" s="4" customFormat="1" ht="95.25" customHeight="1" x14ac:dyDescent="0.2">
      <c r="A5" s="36"/>
      <c r="B5" s="36"/>
      <c r="C5" s="36"/>
      <c r="D5" s="36"/>
      <c r="E5" s="36"/>
      <c r="F5" s="7" t="s">
        <v>25</v>
      </c>
      <c r="G5" s="7" t="s">
        <v>24</v>
      </c>
      <c r="H5" s="7" t="s">
        <v>27</v>
      </c>
      <c r="I5" s="22" t="s">
        <v>28</v>
      </c>
      <c r="J5" s="22" t="s">
        <v>26</v>
      </c>
      <c r="K5" s="41"/>
      <c r="L5" s="38"/>
      <c r="M5" s="38"/>
      <c r="N5" s="36"/>
    </row>
    <row r="6" spans="1:15" s="4" customFormat="1" ht="16.5" customHeight="1" x14ac:dyDescent="0.25">
      <c r="A6" s="14">
        <v>1</v>
      </c>
      <c r="B6" s="15" t="s">
        <v>16</v>
      </c>
      <c r="C6" s="19" t="s">
        <v>23</v>
      </c>
      <c r="D6" s="16" t="s">
        <v>11</v>
      </c>
      <c r="E6" s="16">
        <v>100</v>
      </c>
      <c r="F6" s="42">
        <f>20400/E6</f>
        <v>204</v>
      </c>
      <c r="G6" s="43">
        <v>215</v>
      </c>
      <c r="H6" s="42"/>
      <c r="I6" s="42"/>
      <c r="J6" s="43">
        <v>325.71428571428572</v>
      </c>
      <c r="K6" s="13">
        <f>ROUND(MIN(F6:J6),2)</f>
        <v>204</v>
      </c>
      <c r="L6" s="13">
        <f>ROUND(AVERAGE(F6:J6),2)</f>
        <v>248.24</v>
      </c>
      <c r="M6" s="13">
        <f>+K6</f>
        <v>204</v>
      </c>
      <c r="N6" s="13">
        <f>E6*M6</f>
        <v>20400</v>
      </c>
      <c r="O6" s="18"/>
    </row>
    <row r="7" spans="1:15" s="4" customFormat="1" ht="16.5" customHeight="1" x14ac:dyDescent="0.25">
      <c r="A7" s="14">
        <v>2</v>
      </c>
      <c r="B7" s="15" t="s">
        <v>19</v>
      </c>
      <c r="C7" s="19" t="s">
        <v>22</v>
      </c>
      <c r="D7" s="16" t="s">
        <v>11</v>
      </c>
      <c r="E7" s="16">
        <v>19</v>
      </c>
      <c r="F7" s="44">
        <f>2304.54/21</f>
        <v>109.74</v>
      </c>
      <c r="G7" s="43">
        <v>190</v>
      </c>
      <c r="H7" s="43"/>
      <c r="I7" s="43">
        <v>182</v>
      </c>
      <c r="J7" s="43"/>
      <c r="K7" s="13">
        <f t="shared" ref="K7:K11" si="0">ROUND(MIN(F7:J7),2)</f>
        <v>109.74</v>
      </c>
      <c r="L7" s="13">
        <f t="shared" ref="L7:L11" si="1">ROUND(AVERAGE(F7:J7),2)</f>
        <v>160.58000000000001</v>
      </c>
      <c r="M7" s="13">
        <f t="shared" ref="M7:M11" si="2">+K7</f>
        <v>109.74</v>
      </c>
      <c r="N7" s="13">
        <f>E7*M7</f>
        <v>2085.06</v>
      </c>
      <c r="O7" s="18"/>
    </row>
    <row r="8" spans="1:15" s="4" customFormat="1" ht="16.5" customHeight="1" x14ac:dyDescent="0.25">
      <c r="A8" s="14">
        <v>3</v>
      </c>
      <c r="B8" s="15" t="s">
        <v>21</v>
      </c>
      <c r="C8" s="19" t="s">
        <v>30</v>
      </c>
      <c r="D8" s="16" t="s">
        <v>11</v>
      </c>
      <c r="E8" s="16">
        <v>18</v>
      </c>
      <c r="F8" s="44">
        <f>234.36/E8</f>
        <v>13.020000000000001</v>
      </c>
      <c r="G8" s="43">
        <v>28</v>
      </c>
      <c r="H8" s="43">
        <v>33</v>
      </c>
      <c r="I8" s="43"/>
      <c r="J8" s="43"/>
      <c r="K8" s="13">
        <f t="shared" si="0"/>
        <v>13.02</v>
      </c>
      <c r="L8" s="13">
        <f t="shared" si="1"/>
        <v>24.67</v>
      </c>
      <c r="M8" s="13">
        <f t="shared" si="2"/>
        <v>13.02</v>
      </c>
      <c r="N8" s="13">
        <f>E8*M8</f>
        <v>234.35999999999999</v>
      </c>
      <c r="O8" s="18"/>
    </row>
    <row r="9" spans="1:15" s="4" customFormat="1" ht="16.5" customHeight="1" x14ac:dyDescent="0.25">
      <c r="A9" s="14">
        <v>4</v>
      </c>
      <c r="B9" s="15" t="s">
        <v>17</v>
      </c>
      <c r="C9" s="19" t="s">
        <v>22</v>
      </c>
      <c r="D9" s="16" t="s">
        <v>11</v>
      </c>
      <c r="E9" s="16">
        <v>65</v>
      </c>
      <c r="F9" s="44">
        <f>3667.92/68</f>
        <v>53.94</v>
      </c>
      <c r="G9" s="43">
        <v>88</v>
      </c>
      <c r="H9" s="43">
        <v>82</v>
      </c>
      <c r="I9" s="43"/>
      <c r="J9" s="43"/>
      <c r="K9" s="13">
        <f t="shared" si="0"/>
        <v>53.94</v>
      </c>
      <c r="L9" s="13">
        <f t="shared" si="1"/>
        <v>74.650000000000006</v>
      </c>
      <c r="M9" s="13">
        <f t="shared" si="2"/>
        <v>53.94</v>
      </c>
      <c r="N9" s="13">
        <f t="shared" ref="N9:N11" si="3">E9*M9</f>
        <v>3506.1</v>
      </c>
      <c r="O9" s="18"/>
    </row>
    <row r="10" spans="1:15" s="4" customFormat="1" ht="16.5" customHeight="1" x14ac:dyDescent="0.25">
      <c r="A10" s="14">
        <v>5</v>
      </c>
      <c r="B10" s="15" t="s">
        <v>18</v>
      </c>
      <c r="C10" s="19" t="s">
        <v>22</v>
      </c>
      <c r="D10" s="16" t="s">
        <v>11</v>
      </c>
      <c r="E10" s="16">
        <v>45</v>
      </c>
      <c r="F10" s="42">
        <f>1213.65/E10</f>
        <v>26.970000000000002</v>
      </c>
      <c r="G10" s="43">
        <v>43</v>
      </c>
      <c r="H10" s="43">
        <v>40</v>
      </c>
      <c r="I10" s="43"/>
      <c r="J10" s="43"/>
      <c r="K10" s="13">
        <f t="shared" si="0"/>
        <v>26.97</v>
      </c>
      <c r="L10" s="13">
        <f t="shared" si="1"/>
        <v>36.659999999999997</v>
      </c>
      <c r="M10" s="13">
        <f t="shared" si="2"/>
        <v>26.97</v>
      </c>
      <c r="N10" s="13">
        <f t="shared" si="3"/>
        <v>1213.6499999999999</v>
      </c>
      <c r="O10" s="18"/>
    </row>
    <row r="11" spans="1:15" s="1" customFormat="1" ht="15" customHeight="1" x14ac:dyDescent="0.25">
      <c r="A11" s="14">
        <v>6</v>
      </c>
      <c r="B11" s="15" t="s">
        <v>20</v>
      </c>
      <c r="C11" s="19" t="s">
        <v>22</v>
      </c>
      <c r="D11" s="16" t="s">
        <v>11</v>
      </c>
      <c r="E11" s="16">
        <v>18</v>
      </c>
      <c r="F11" s="42">
        <f>2912.76/E11</f>
        <v>161.82000000000002</v>
      </c>
      <c r="G11" s="43">
        <v>232</v>
      </c>
      <c r="H11" s="43">
        <v>255</v>
      </c>
      <c r="I11" s="43"/>
      <c r="J11" s="43"/>
      <c r="K11" s="13">
        <f t="shared" si="0"/>
        <v>161.82</v>
      </c>
      <c r="L11" s="13">
        <f t="shared" si="1"/>
        <v>216.27</v>
      </c>
      <c r="M11" s="13">
        <f t="shared" si="2"/>
        <v>161.82</v>
      </c>
      <c r="N11" s="13">
        <f t="shared" si="3"/>
        <v>2912.7599999999998</v>
      </c>
      <c r="O11" s="17"/>
    </row>
    <row r="12" spans="1:15" ht="15.75" customHeight="1" x14ac:dyDescent="0.2">
      <c r="A12" s="25" t="s">
        <v>13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12">
        <f>SUM(N6:N11)</f>
        <v>30351.93</v>
      </c>
      <c r="O12" s="5"/>
    </row>
    <row r="13" spans="1:15" x14ac:dyDescent="0.2">
      <c r="A13" s="6"/>
      <c r="B13" s="8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5" ht="20.25" customHeight="1" x14ac:dyDescent="0.2">
      <c r="B14" s="45" t="s">
        <v>31</v>
      </c>
      <c r="C14" s="45"/>
      <c r="D14" s="45"/>
      <c r="E14" s="45"/>
      <c r="F14" s="45"/>
      <c r="G14" s="45"/>
      <c r="H14" s="45"/>
      <c r="I14" s="45"/>
      <c r="J14" s="45"/>
      <c r="K14" s="45"/>
      <c r="L14" s="6"/>
      <c r="M14" s="23"/>
      <c r="N14" s="18"/>
      <c r="O14" s="6"/>
    </row>
    <row r="15" spans="1:15" x14ac:dyDescent="0.2">
      <c r="E15" s="6"/>
      <c r="F15" s="6"/>
      <c r="G15" s="6"/>
      <c r="H15" s="6"/>
      <c r="I15" s="6"/>
      <c r="J15" s="6"/>
      <c r="M15" s="24"/>
      <c r="N15" s="9"/>
    </row>
    <row r="16" spans="1:15" x14ac:dyDescent="0.2">
      <c r="E16" s="6"/>
      <c r="F16" s="6"/>
      <c r="M16" s="24"/>
      <c r="N16" s="9"/>
    </row>
    <row r="17" spans="5:14" x14ac:dyDescent="0.2">
      <c r="E17" s="6"/>
      <c r="F17" s="6"/>
      <c r="M17" s="24"/>
      <c r="N17" s="9"/>
    </row>
    <row r="18" spans="5:14" x14ac:dyDescent="0.2">
      <c r="E18" s="6"/>
      <c r="F18" s="6"/>
      <c r="N18" s="20"/>
    </row>
    <row r="19" spans="5:14" x14ac:dyDescent="0.2">
      <c r="E19" s="6"/>
    </row>
    <row r="20" spans="5:14" x14ac:dyDescent="0.2">
      <c r="N20" s="20"/>
    </row>
    <row r="22" spans="5:14" x14ac:dyDescent="0.2">
      <c r="M22" s="9"/>
      <c r="N22" s="9"/>
    </row>
    <row r="23" spans="5:14" x14ac:dyDescent="0.2">
      <c r="M23" s="9"/>
      <c r="N23" s="9"/>
    </row>
    <row r="24" spans="5:14" x14ac:dyDescent="0.2">
      <c r="M24" s="9"/>
      <c r="N24" s="9"/>
    </row>
    <row r="25" spans="5:14" x14ac:dyDescent="0.2">
      <c r="M25" s="9"/>
      <c r="N25" s="9"/>
    </row>
    <row r="26" spans="5:14" x14ac:dyDescent="0.2">
      <c r="M26" s="9"/>
      <c r="N26" s="9"/>
    </row>
    <row r="27" spans="5:14" x14ac:dyDescent="0.2">
      <c r="M27" s="9"/>
      <c r="N27" s="9"/>
    </row>
    <row r="28" spans="5:14" x14ac:dyDescent="0.2">
      <c r="M28" s="9"/>
      <c r="N28" s="9"/>
    </row>
    <row r="29" spans="5:14" x14ac:dyDescent="0.2">
      <c r="M29" s="9"/>
      <c r="N29" s="9"/>
    </row>
    <row r="30" spans="5:14" x14ac:dyDescent="0.2">
      <c r="M30" s="9"/>
      <c r="N30" s="9"/>
    </row>
    <row r="31" spans="5:14" x14ac:dyDescent="0.2">
      <c r="N31" s="9"/>
    </row>
  </sheetData>
  <mergeCells count="13">
    <mergeCell ref="B14:K14"/>
    <mergeCell ref="A12:M12"/>
    <mergeCell ref="A1:N2"/>
    <mergeCell ref="A3:A5"/>
    <mergeCell ref="B3:B5"/>
    <mergeCell ref="D3:D5"/>
    <mergeCell ref="L3:L5"/>
    <mergeCell ref="K3:K5"/>
    <mergeCell ref="E3:E5"/>
    <mergeCell ref="N3:N5"/>
    <mergeCell ref="M3:M5"/>
    <mergeCell ref="C3:C5"/>
    <mergeCell ref="F3:H3"/>
  </mergeCells>
  <hyperlinks>
    <hyperlink ref="H5" r:id="rId1" display="www.otdelka1.ru" xr:uid="{C6F71D77-E463-4DB5-BEAF-39EBFD8F9B35}"/>
  </hyperlinks>
  <printOptions horizontalCentered="1"/>
  <pageMargins left="0.39370078740157483" right="0" top="0.98425196850393704" bottom="0" header="0.51181102362204722" footer="0.51181102362204722"/>
  <pageSetup paperSize="9" scale="5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OYKozlova</dc:creator>
  <cp:lastModifiedBy>Наталья</cp:lastModifiedBy>
  <cp:lastPrinted>2023-02-13T12:03:09Z</cp:lastPrinted>
  <dcterms:created xsi:type="dcterms:W3CDTF">2014-02-17T12:37:32Z</dcterms:created>
  <dcterms:modified xsi:type="dcterms:W3CDTF">2026-10-27T11:24:47Z</dcterms:modified>
</cp:coreProperties>
</file>